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9200" windowHeight="12630" tabRatio="698" activeTab="0"/>
  </bookViews>
  <sheets>
    <sheet name="Budget Společné prostory" sheetId="1" r:id="rId1"/>
    <sheet name="Revize mimo paušál" sheetId="2" r:id="rId2"/>
    <sheet name="Plyn+El.+Voda+Topení+TUV" sheetId="3" r:id="rId3"/>
  </sheets>
  <definedNames>
    <definedName name="_xlnm.Print_Titles" localSheetId="0">'Budget Společné prostory'!$1:$6</definedName>
  </definedNames>
  <calcPr fullCalcOnLoad="1"/>
</workbook>
</file>

<file path=xl/sharedStrings.xml><?xml version="1.0" encoding="utf-8"?>
<sst xmlns="http://schemas.openxmlformats.org/spreadsheetml/2006/main" count="145" uniqueCount="96">
  <si>
    <t>CZK</t>
  </si>
  <si>
    <t xml:space="preserve">Elektřina </t>
  </si>
  <si>
    <t xml:space="preserve">Vodné, stočné </t>
  </si>
  <si>
    <t xml:space="preserve">Teplo </t>
  </si>
  <si>
    <t xml:space="preserve">Teplá voda </t>
  </si>
  <si>
    <t xml:space="preserve">Odvoz odpadu </t>
  </si>
  <si>
    <t>Energetický management</t>
  </si>
  <si>
    <t>Úklid spol. vnitřních prostor</t>
  </si>
  <si>
    <t>Úklid spol. vnějších prostor</t>
  </si>
  <si>
    <t>Úklid sněhu</t>
  </si>
  <si>
    <t>Údržba venkovní zeleně</t>
  </si>
  <si>
    <t xml:space="preserve">Množství </t>
  </si>
  <si>
    <t xml:space="preserve">Pojištění objektu </t>
  </si>
  <si>
    <t xml:space="preserve">Údržba a drobné opravy </t>
  </si>
  <si>
    <t xml:space="preserve">Property management </t>
  </si>
  <si>
    <t>Rezerva</t>
  </si>
  <si>
    <t>Popis</t>
  </si>
  <si>
    <t>Měna</t>
  </si>
  <si>
    <t>Položka č.</t>
  </si>
  <si>
    <t>9a</t>
  </si>
  <si>
    <t>9b</t>
  </si>
  <si>
    <t>9c</t>
  </si>
  <si>
    <t>9d</t>
  </si>
  <si>
    <t>9e</t>
  </si>
  <si>
    <t>9f</t>
  </si>
  <si>
    <t>9g</t>
  </si>
  <si>
    <t>1Q</t>
  </si>
  <si>
    <t>2Q</t>
  </si>
  <si>
    <t>3Q</t>
  </si>
  <si>
    <t>4Q</t>
  </si>
  <si>
    <t>CENA za 1m3</t>
  </si>
  <si>
    <t>Odhad spotřeby</t>
  </si>
  <si>
    <t>Částka</t>
  </si>
  <si>
    <t>Celkem</t>
  </si>
  <si>
    <t>ELEKTŘINA - počítáno dle smluveného odběru pro rok 2007</t>
  </si>
  <si>
    <t>CENA za 1KWh</t>
  </si>
  <si>
    <t>Smluvený odběr Mwh</t>
  </si>
  <si>
    <t>sazba za 1 GJ</t>
  </si>
  <si>
    <t>smluvený příkon MW</t>
  </si>
  <si>
    <t>CENA za 1 KW</t>
  </si>
  <si>
    <t>CELKEM</t>
  </si>
  <si>
    <t>přepočítaná spotřeba GJ</t>
  </si>
  <si>
    <t>Pronajímatelná plocha (m2)</t>
  </si>
  <si>
    <t>Odhad spotřeby GJ</t>
  </si>
  <si>
    <t>optimalizace nákladů</t>
  </si>
  <si>
    <t>Objekt:</t>
  </si>
  <si>
    <t>Adresa:</t>
  </si>
  <si>
    <t>CENA CELKEM  SPOLEČNÉ PLOCHY</t>
  </si>
  <si>
    <t>SVJ Nevanova 5,3,1, Praha 6</t>
  </si>
  <si>
    <t>Nevanova 1049/1, Praha 6 - Řepy, 163 00</t>
  </si>
  <si>
    <t>Čištění vnitřních oken spol.prostor</t>
  </si>
  <si>
    <t xml:space="preserve">Ekonomický  management </t>
  </si>
  <si>
    <t>Cena roční</t>
  </si>
  <si>
    <t>Poznámka</t>
  </si>
  <si>
    <t xml:space="preserve"> byty + nebytové prostory</t>
  </si>
  <si>
    <t>Odměny za činnost výboru SVJ</t>
  </si>
  <si>
    <t>Výtahy</t>
  </si>
  <si>
    <t>Admin.-správní management</t>
  </si>
  <si>
    <t>DDD spol.prostor</t>
  </si>
  <si>
    <t>Operativní úklid spol. prostor</t>
  </si>
  <si>
    <t>Četnost</t>
  </si>
  <si>
    <t>ZOTK</t>
  </si>
  <si>
    <t>Hydranty a PHP</t>
  </si>
  <si>
    <t>Elektroinstalace</t>
  </si>
  <si>
    <t>Hromosvody</t>
  </si>
  <si>
    <t>Plynová zařízení</t>
  </si>
  <si>
    <t>cena</t>
  </si>
  <si>
    <t>perioda 1/roky</t>
  </si>
  <si>
    <t>dle ČSN/EN</t>
  </si>
  <si>
    <t>vyhl.85/1978</t>
  </si>
  <si>
    <t>274002, 07</t>
  </si>
  <si>
    <t>§ 7 vyhl. 246/01</t>
  </si>
  <si>
    <r>
      <t>Revize a odborné prohlídky</t>
    </r>
    <r>
      <rPr>
        <b/>
        <sz val="12"/>
        <rFont val="Times New Roman"/>
        <family val="1"/>
      </rPr>
      <t xml:space="preserve"> mimo paušál společné prostory</t>
    </r>
  </si>
  <si>
    <t>Revize mimo paušál /viz. det.</t>
  </si>
  <si>
    <t>položka 9</t>
  </si>
  <si>
    <t>Technický management/domovník</t>
  </si>
  <si>
    <t>Ostatní služby</t>
  </si>
  <si>
    <t>Infrastrukturální management / z provozního fondu</t>
  </si>
  <si>
    <t>Služba spojené s užíváním bytů / ze záloh na služby</t>
  </si>
  <si>
    <t>Výtahy - servis a odborné prohlídky</t>
  </si>
  <si>
    <t>Materiál - drobné výdaje</t>
  </si>
  <si>
    <t>PŘEDBĚŽNÝ BUDGET DOMU A SPOL. PROSTOR PRO ROK 2012</t>
  </si>
  <si>
    <t xml:space="preserve">Pravidelné kontrol PZ </t>
  </si>
  <si>
    <t>9h</t>
  </si>
  <si>
    <t>Admin.provoz SVJ, telefony, internet</t>
  </si>
  <si>
    <t>VODA - dle projektu spotřeba 3250 m3 / rok</t>
  </si>
  <si>
    <t>Cena 
dle četnosti</t>
  </si>
  <si>
    <t>TUV - spotřeba dle odběrového diagramu800 GJ / rok</t>
  </si>
  <si>
    <t>TEPLO - spotřeba dle odběrového diagramu 750 GJ / rok</t>
  </si>
  <si>
    <t>CENA za 1 m3</t>
  </si>
  <si>
    <t>odhad spotřeby SV v M3</t>
  </si>
  <si>
    <t>(průměrné měsíční platby v Kč)</t>
  </si>
  <si>
    <t>Nouzové osvětlení</t>
  </si>
  <si>
    <t>kontrola bat./provoz</t>
  </si>
  <si>
    <t>CENA CELKEM TUV</t>
  </si>
  <si>
    <t>CENA CELKEM ÚT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</si>
</sst>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0\ [$€-1]_-;\-* #,##0.00\ [$€-1]_-;_-* &quot;-&quot;??\ [$€-1]_-;_-@_-"/>
    <numFmt numFmtId="165" formatCode="[$-405]d\.\ mmmm\ yyyy"/>
    <numFmt numFmtId="166" formatCode="#,##0.00_ ;\-#,##0.00\ "/>
    <numFmt numFmtId="167" formatCode="_-* #,##0.000\ &quot;Kč&quot;_-;\-* #,##0.000\ &quot;Kč&quot;_-;_-* &quot;-&quot;??\ &quot;Kč&quot;_-;_-@_-"/>
    <numFmt numFmtId="168" formatCode="_-* #,##0.0\ &quot;Kč&quot;_-;\-* #,##0.0\ &quot;Kč&quot;_-;_-* &quot;-&quot;??\ &quot;Kč&quot;_-;_-@_-"/>
    <numFmt numFmtId="169" formatCode="_-* #,##0.0\ _K_č_-;\-* #,##0.0\ _K_č_-;_-* &quot;-&quot;?\ _K_č_-;_-@_-"/>
    <numFmt numFmtId="170" formatCode="_-* #,##0\ &quot;Kč&quot;_-;\-* #,##0\ &quot;Kč&quot;_-;_-* &quot;-&quot;??\ &quot;Kč&quot;_-;_-@_-"/>
    <numFmt numFmtId="171" formatCode="#,##0\ &quot;Kč&quot;"/>
  </numFmts>
  <fonts count="50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b/>
      <sz val="10"/>
      <name val="Arial"/>
      <family val="2"/>
    </font>
    <font>
      <b/>
      <sz val="18"/>
      <color indexed="58"/>
      <name val="Times New Roman"/>
      <family val="1"/>
    </font>
    <font>
      <sz val="18"/>
      <name val="Times New Roman"/>
      <family val="1"/>
    </font>
    <font>
      <b/>
      <sz val="16"/>
      <color indexed="58"/>
      <name val="Times New Roman"/>
      <family val="1"/>
    </font>
    <font>
      <sz val="16"/>
      <name val="Times New Roman"/>
      <family val="1"/>
    </font>
    <font>
      <b/>
      <sz val="11"/>
      <color indexed="9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0"/>
      <color indexed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99CCFF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211">
    <xf numFmtId="0" fontId="0" fillId="0" borderId="0" xfId="0" applyAlignment="1">
      <alignment/>
    </xf>
    <xf numFmtId="42" fontId="0" fillId="0" borderId="0" xfId="0" applyNumberFormat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0" borderId="0" xfId="0" applyFill="1" applyAlignment="1">
      <alignment/>
    </xf>
    <xf numFmtId="0" fontId="3" fillId="34" borderId="0" xfId="0" applyFont="1" applyFill="1" applyAlignment="1">
      <alignment/>
    </xf>
    <xf numFmtId="0" fontId="0" fillId="34" borderId="0" xfId="0" applyFill="1" applyAlignment="1">
      <alignment horizontal="center"/>
    </xf>
    <xf numFmtId="44" fontId="0" fillId="34" borderId="0" xfId="39" applyFont="1" applyFill="1" applyAlignment="1">
      <alignment horizontal="center"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0" fillId="36" borderId="0" xfId="0" applyFill="1" applyBorder="1" applyAlignment="1">
      <alignment/>
    </xf>
    <xf numFmtId="0" fontId="3" fillId="35" borderId="0" xfId="0" applyFont="1" applyFill="1" applyBorder="1" applyAlignment="1">
      <alignment/>
    </xf>
    <xf numFmtId="0" fontId="3" fillId="36" borderId="0" xfId="0" applyFont="1" applyFill="1" applyBorder="1" applyAlignment="1">
      <alignment/>
    </xf>
    <xf numFmtId="0" fontId="3" fillId="33" borderId="0" xfId="0" applyFont="1" applyFill="1" applyAlignment="1">
      <alignment/>
    </xf>
    <xf numFmtId="0" fontId="0" fillId="35" borderId="0" xfId="0" applyFont="1" applyFill="1" applyAlignment="1">
      <alignment/>
    </xf>
    <xf numFmtId="0" fontId="3" fillId="35" borderId="0" xfId="0" applyFont="1" applyFill="1" applyAlignment="1">
      <alignment/>
    </xf>
    <xf numFmtId="0" fontId="3" fillId="35" borderId="0" xfId="0" applyFont="1" applyFill="1" applyAlignment="1">
      <alignment horizontal="left"/>
    </xf>
    <xf numFmtId="0" fontId="3" fillId="36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6" borderId="0" xfId="0" applyFont="1" applyFill="1" applyAlignment="1">
      <alignment/>
    </xf>
    <xf numFmtId="0" fontId="3" fillId="34" borderId="10" xfId="0" applyFont="1" applyFill="1" applyBorder="1" applyAlignment="1">
      <alignment/>
    </xf>
    <xf numFmtId="0" fontId="3" fillId="34" borderId="11" xfId="0" applyFont="1" applyFill="1" applyBorder="1" applyAlignment="1">
      <alignment/>
    </xf>
    <xf numFmtId="0" fontId="3" fillId="35" borderId="10" xfId="0" applyFont="1" applyFill="1" applyBorder="1" applyAlignment="1">
      <alignment/>
    </xf>
    <xf numFmtId="0" fontId="3" fillId="35" borderId="11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42" fontId="3" fillId="33" borderId="12" xfId="0" applyNumberFormat="1" applyFont="1" applyFill="1" applyBorder="1" applyAlignment="1">
      <alignment/>
    </xf>
    <xf numFmtId="0" fontId="0" fillId="34" borderId="13" xfId="0" applyFill="1" applyBorder="1" applyAlignment="1">
      <alignment horizontal="center" vertical="center"/>
    </xf>
    <xf numFmtId="0" fontId="0" fillId="34" borderId="13" xfId="0" applyFill="1" applyBorder="1" applyAlignment="1">
      <alignment horizontal="center"/>
    </xf>
    <xf numFmtId="0" fontId="0" fillId="34" borderId="13" xfId="0" applyFill="1" applyBorder="1" applyAlignment="1">
      <alignment/>
    </xf>
    <xf numFmtId="44" fontId="0" fillId="34" borderId="13" xfId="0" applyNumberFormat="1" applyFill="1" applyBorder="1" applyAlignment="1">
      <alignment/>
    </xf>
    <xf numFmtId="0" fontId="0" fillId="35" borderId="13" xfId="0" applyFill="1" applyBorder="1" applyAlignment="1">
      <alignment/>
    </xf>
    <xf numFmtId="0" fontId="0" fillId="35" borderId="13" xfId="0" applyFill="1" applyBorder="1" applyAlignment="1">
      <alignment horizontal="center"/>
    </xf>
    <xf numFmtId="44" fontId="0" fillId="35" borderId="13" xfId="0" applyNumberFormat="1" applyFill="1" applyBorder="1" applyAlignment="1">
      <alignment horizontal="center"/>
    </xf>
    <xf numFmtId="0" fontId="3" fillId="36" borderId="14" xfId="0" applyFont="1" applyFill="1" applyBorder="1" applyAlignment="1">
      <alignment/>
    </xf>
    <xf numFmtId="0" fontId="3" fillId="36" borderId="15" xfId="0" applyFont="1" applyFill="1" applyBorder="1" applyAlignment="1">
      <alignment/>
    </xf>
    <xf numFmtId="42" fontId="3" fillId="36" borderId="16" xfId="0" applyNumberFormat="1" applyFont="1" applyFill="1" applyBorder="1" applyAlignment="1">
      <alignment/>
    </xf>
    <xf numFmtId="0" fontId="0" fillId="36" borderId="13" xfId="0" applyFill="1" applyBorder="1" applyAlignment="1">
      <alignment/>
    </xf>
    <xf numFmtId="0" fontId="0" fillId="36" borderId="13" xfId="0" applyFill="1" applyBorder="1" applyAlignment="1">
      <alignment horizontal="center"/>
    </xf>
    <xf numFmtId="0" fontId="0" fillId="36" borderId="13" xfId="0" applyFill="1" applyBorder="1" applyAlignment="1">
      <alignment horizontal="center" wrapText="1"/>
    </xf>
    <xf numFmtId="44" fontId="0" fillId="36" borderId="13" xfId="39" applyFont="1" applyFill="1" applyBorder="1" applyAlignment="1">
      <alignment/>
    </xf>
    <xf numFmtId="44" fontId="0" fillId="36" borderId="13" xfId="0" applyNumberFormat="1" applyFill="1" applyBorder="1" applyAlignment="1">
      <alignment/>
    </xf>
    <xf numFmtId="0" fontId="0" fillId="36" borderId="12" xfId="0" applyFill="1" applyBorder="1" applyAlignment="1">
      <alignment horizontal="center"/>
    </xf>
    <xf numFmtId="44" fontId="0" fillId="36" borderId="12" xfId="39" applyFont="1" applyFill="1" applyBorder="1" applyAlignment="1">
      <alignment/>
    </xf>
    <xf numFmtId="0" fontId="0" fillId="36" borderId="17" xfId="0" applyFill="1" applyBorder="1" applyAlignment="1">
      <alignment/>
    </xf>
    <xf numFmtId="0" fontId="0" fillId="36" borderId="18" xfId="0" applyFill="1" applyBorder="1" applyAlignment="1">
      <alignment/>
    </xf>
    <xf numFmtId="0" fontId="0" fillId="36" borderId="16" xfId="0" applyFill="1" applyBorder="1" applyAlignment="1">
      <alignment/>
    </xf>
    <xf numFmtId="0" fontId="0" fillId="33" borderId="13" xfId="0" applyFill="1" applyBorder="1" applyAlignment="1">
      <alignment/>
    </xf>
    <xf numFmtId="44" fontId="0" fillId="33" borderId="17" xfId="0" applyNumberFormat="1" applyFill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13" xfId="0" applyFill="1" applyBorder="1" applyAlignment="1">
      <alignment horizontal="center" wrapText="1"/>
    </xf>
    <xf numFmtId="44" fontId="0" fillId="33" borderId="13" xfId="39" applyFont="1" applyFill="1" applyBorder="1" applyAlignment="1">
      <alignment/>
    </xf>
    <xf numFmtId="0" fontId="0" fillId="34" borderId="10" xfId="0" applyFill="1" applyBorder="1" applyAlignment="1">
      <alignment horizontal="center"/>
    </xf>
    <xf numFmtId="0" fontId="0" fillId="34" borderId="10" xfId="0" applyFill="1" applyBorder="1" applyAlignment="1">
      <alignment horizontal="center" vertical="center"/>
    </xf>
    <xf numFmtId="44" fontId="0" fillId="34" borderId="10" xfId="0" applyNumberFormat="1" applyFill="1" applyBorder="1" applyAlignment="1">
      <alignment/>
    </xf>
    <xf numFmtId="44" fontId="3" fillId="34" borderId="11" xfId="0" applyNumberFormat="1" applyFont="1" applyFill="1" applyBorder="1" applyAlignment="1">
      <alignment/>
    </xf>
    <xf numFmtId="0" fontId="0" fillId="36" borderId="10" xfId="0" applyFill="1" applyBorder="1" applyAlignment="1">
      <alignment horizontal="center" wrapText="1"/>
    </xf>
    <xf numFmtId="0" fontId="0" fillId="36" borderId="10" xfId="0" applyFill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7" fillId="0" borderId="0" xfId="0" applyFont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44" fontId="0" fillId="0" borderId="0" xfId="0" applyNumberFormat="1" applyFill="1" applyBorder="1" applyAlignment="1">
      <alignment/>
    </xf>
    <xf numFmtId="44" fontId="0" fillId="0" borderId="0" xfId="39" applyFont="1" applyFill="1" applyBorder="1" applyAlignment="1">
      <alignment horizontal="center"/>
    </xf>
    <xf numFmtId="44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39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wrapText="1"/>
    </xf>
    <xf numFmtId="170" fontId="3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44" fontId="0" fillId="0" borderId="0" xfId="0" applyNumberFormat="1" applyFill="1" applyBorder="1" applyAlignment="1">
      <alignment/>
    </xf>
    <xf numFmtId="44" fontId="3" fillId="0" borderId="0" xfId="0" applyNumberFormat="1" applyFont="1" applyFill="1" applyBorder="1" applyAlignment="1">
      <alignment/>
    </xf>
    <xf numFmtId="44" fontId="0" fillId="0" borderId="0" xfId="0" applyNumberFormat="1" applyFont="1" applyFill="1" applyBorder="1" applyAlignment="1">
      <alignment/>
    </xf>
    <xf numFmtId="42" fontId="0" fillId="0" borderId="0" xfId="0" applyNumberFormat="1" applyFill="1" applyBorder="1" applyAlignment="1">
      <alignment/>
    </xf>
    <xf numFmtId="42" fontId="3" fillId="0" borderId="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37" borderId="19" xfId="0" applyFont="1" applyFill="1" applyBorder="1" applyAlignment="1">
      <alignment horizontal="center" vertical="center" wrapText="1"/>
    </xf>
    <xf numFmtId="0" fontId="2" fillId="37" borderId="13" xfId="0" applyFont="1" applyFill="1" applyBorder="1" applyAlignment="1">
      <alignment vertical="center" wrapText="1"/>
    </xf>
    <xf numFmtId="0" fontId="2" fillId="37" borderId="13" xfId="0" applyFont="1" applyFill="1" applyBorder="1" applyAlignment="1">
      <alignment horizontal="center" vertical="center" wrapText="1"/>
    </xf>
    <xf numFmtId="42" fontId="2" fillId="37" borderId="13" xfId="39" applyNumberFormat="1" applyFont="1" applyFill="1" applyBorder="1" applyAlignment="1">
      <alignment vertical="center" wrapText="1"/>
    </xf>
    <xf numFmtId="0" fontId="2" fillId="37" borderId="10" xfId="0" applyFont="1" applyFill="1" applyBorder="1" applyAlignment="1">
      <alignment horizontal="center" vertical="center" wrapText="1"/>
    </xf>
    <xf numFmtId="42" fontId="2" fillId="37" borderId="20" xfId="39" applyNumberFormat="1" applyFont="1" applyFill="1" applyBorder="1" applyAlignment="1">
      <alignment horizontal="center" vertical="center" wrapText="1"/>
    </xf>
    <xf numFmtId="0" fontId="2" fillId="37" borderId="21" xfId="0" applyFont="1" applyFill="1" applyBorder="1" applyAlignment="1">
      <alignment horizontal="center" vertical="center" wrapText="1"/>
    </xf>
    <xf numFmtId="0" fontId="2" fillId="37" borderId="22" xfId="0" applyFont="1" applyFill="1" applyBorder="1" applyAlignment="1">
      <alignment vertical="center" wrapText="1"/>
    </xf>
    <xf numFmtId="0" fontId="2" fillId="37" borderId="22" xfId="0" applyFont="1" applyFill="1" applyBorder="1" applyAlignment="1">
      <alignment horizontal="center" vertical="center" wrapText="1"/>
    </xf>
    <xf numFmtId="42" fontId="2" fillId="37" borderId="22" xfId="39" applyNumberFormat="1" applyFont="1" applyFill="1" applyBorder="1" applyAlignment="1">
      <alignment vertical="center" wrapText="1"/>
    </xf>
    <xf numFmtId="1" fontId="2" fillId="37" borderId="22" xfId="39" applyNumberFormat="1" applyFont="1" applyFill="1" applyBorder="1" applyAlignment="1">
      <alignment vertical="center" wrapText="1"/>
    </xf>
    <xf numFmtId="0" fontId="2" fillId="37" borderId="23" xfId="0" applyFont="1" applyFill="1" applyBorder="1" applyAlignment="1">
      <alignment horizontal="center" vertical="center" wrapText="1"/>
    </xf>
    <xf numFmtId="42" fontId="2" fillId="37" borderId="24" xfId="39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38" borderId="13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1" fontId="2" fillId="37" borderId="13" xfId="39" applyNumberFormat="1" applyFont="1" applyFill="1" applyBorder="1" applyAlignment="1">
      <alignment vertical="center" wrapText="1"/>
    </xf>
    <xf numFmtId="0" fontId="10" fillId="33" borderId="19" xfId="0" applyFont="1" applyFill="1" applyBorder="1" applyAlignment="1">
      <alignment horizontal="center" wrapText="1"/>
    </xf>
    <xf numFmtId="0" fontId="10" fillId="33" borderId="13" xfId="0" applyFont="1" applyFill="1" applyBorder="1" applyAlignment="1">
      <alignment wrapText="1"/>
    </xf>
    <xf numFmtId="0" fontId="10" fillId="33" borderId="13" xfId="0" applyNumberFormat="1" applyFont="1" applyFill="1" applyBorder="1" applyAlignment="1">
      <alignment horizontal="center" wrapText="1"/>
    </xf>
    <xf numFmtId="42" fontId="10" fillId="33" borderId="13" xfId="39" applyNumberFormat="1" applyFont="1" applyFill="1" applyBorder="1" applyAlignment="1">
      <alignment wrapText="1"/>
    </xf>
    <xf numFmtId="0" fontId="10" fillId="33" borderId="13" xfId="0" applyFont="1" applyFill="1" applyBorder="1" applyAlignment="1">
      <alignment horizontal="center" wrapText="1"/>
    </xf>
    <xf numFmtId="12" fontId="10" fillId="33" borderId="13" xfId="0" applyNumberFormat="1" applyFont="1" applyFill="1" applyBorder="1" applyAlignment="1">
      <alignment horizontal="center" wrapText="1"/>
    </xf>
    <xf numFmtId="42" fontId="10" fillId="33" borderId="20" xfId="0" applyNumberFormat="1" applyFont="1" applyFill="1" applyBorder="1" applyAlignment="1">
      <alignment horizontal="right" wrapText="1"/>
    </xf>
    <xf numFmtId="0" fontId="10" fillId="33" borderId="25" xfId="0" applyNumberFormat="1" applyFont="1" applyFill="1" applyBorder="1" applyAlignment="1">
      <alignment horizontal="center" wrapText="1"/>
    </xf>
    <xf numFmtId="0" fontId="10" fillId="33" borderId="13" xfId="0" applyFont="1" applyFill="1" applyBorder="1" applyAlignment="1">
      <alignment horizontal="left" wrapText="1"/>
    </xf>
    <xf numFmtId="0" fontId="10" fillId="33" borderId="26" xfId="0" applyFont="1" applyFill="1" applyBorder="1" applyAlignment="1">
      <alignment/>
    </xf>
    <xf numFmtId="0" fontId="10" fillId="33" borderId="27" xfId="0" applyFont="1" applyFill="1" applyBorder="1" applyAlignment="1">
      <alignment wrapText="1"/>
    </xf>
    <xf numFmtId="0" fontId="10" fillId="33" borderId="27" xfId="0" applyFont="1" applyFill="1" applyBorder="1" applyAlignment="1">
      <alignment/>
    </xf>
    <xf numFmtId="42" fontId="10" fillId="33" borderId="28" xfId="0" applyNumberFormat="1" applyFont="1" applyFill="1" applyBorder="1" applyAlignment="1">
      <alignment/>
    </xf>
    <xf numFmtId="0" fontId="10" fillId="33" borderId="29" xfId="0" applyFont="1" applyFill="1" applyBorder="1" applyAlignment="1">
      <alignment horizontal="center" wrapText="1"/>
    </xf>
    <xf numFmtId="0" fontId="10" fillId="33" borderId="17" xfId="0" applyFont="1" applyFill="1" applyBorder="1" applyAlignment="1">
      <alignment wrapText="1"/>
    </xf>
    <xf numFmtId="0" fontId="10" fillId="33" borderId="17" xfId="0" applyNumberFormat="1" applyFont="1" applyFill="1" applyBorder="1" applyAlignment="1">
      <alignment horizontal="center" wrapText="1"/>
    </xf>
    <xf numFmtId="42" fontId="10" fillId="33" borderId="17" xfId="39" applyNumberFormat="1" applyFont="1" applyFill="1" applyBorder="1" applyAlignment="1">
      <alignment wrapText="1"/>
    </xf>
    <xf numFmtId="0" fontId="10" fillId="33" borderId="17" xfId="0" applyFont="1" applyFill="1" applyBorder="1" applyAlignment="1">
      <alignment horizontal="center" wrapText="1"/>
    </xf>
    <xf numFmtId="12" fontId="10" fillId="33" borderId="17" xfId="0" applyNumberFormat="1" applyFont="1" applyFill="1" applyBorder="1" applyAlignment="1">
      <alignment horizontal="center" wrapText="1"/>
    </xf>
    <xf numFmtId="42" fontId="10" fillId="33" borderId="30" xfId="0" applyNumberFormat="1" applyFont="1" applyFill="1" applyBorder="1" applyAlignment="1">
      <alignment horizontal="right" wrapText="1"/>
    </xf>
    <xf numFmtId="0" fontId="12" fillId="33" borderId="31" xfId="0" applyFont="1" applyFill="1" applyBorder="1" applyAlignment="1">
      <alignment horizontal="center" vertical="center" wrapText="1"/>
    </xf>
    <xf numFmtId="0" fontId="12" fillId="33" borderId="32" xfId="0" applyFont="1" applyFill="1" applyBorder="1" applyAlignment="1">
      <alignment horizontal="center" vertical="center" wrapText="1"/>
    </xf>
    <xf numFmtId="42" fontId="12" fillId="33" borderId="32" xfId="39" applyNumberFormat="1" applyFont="1" applyFill="1" applyBorder="1" applyAlignment="1">
      <alignment horizontal="center" vertical="center" wrapText="1"/>
    </xf>
    <xf numFmtId="9" fontId="12" fillId="33" borderId="32" xfId="0" applyNumberFormat="1" applyFont="1" applyFill="1" applyBorder="1" applyAlignment="1">
      <alignment horizontal="center" vertical="center" wrapText="1"/>
    </xf>
    <xf numFmtId="42" fontId="12" fillId="33" borderId="33" xfId="0" applyNumberFormat="1" applyFont="1" applyFill="1" applyBorder="1" applyAlignment="1">
      <alignment horizontal="center" vertical="center" wrapText="1"/>
    </xf>
    <xf numFmtId="0" fontId="13" fillId="33" borderId="32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horizontal="center" vertical="center" wrapText="1"/>
    </xf>
    <xf numFmtId="42" fontId="2" fillId="0" borderId="13" xfId="39" applyNumberFormat="1" applyFont="1" applyFill="1" applyBorder="1" applyAlignment="1">
      <alignment vertical="center" wrapText="1"/>
    </xf>
    <xf numFmtId="1" fontId="2" fillId="0" borderId="13" xfId="39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wrapText="1"/>
    </xf>
    <xf numFmtId="0" fontId="9" fillId="39" borderId="19" xfId="0" applyFont="1" applyFill="1" applyBorder="1" applyAlignment="1">
      <alignment horizontal="center" vertical="center" wrapText="1"/>
    </xf>
    <xf numFmtId="0" fontId="9" fillId="39" borderId="11" xfId="0" applyFont="1" applyFill="1" applyBorder="1" applyAlignment="1">
      <alignment vertical="center" wrapText="1"/>
    </xf>
    <xf numFmtId="1" fontId="9" fillId="39" borderId="11" xfId="0" applyNumberFormat="1" applyFont="1" applyFill="1" applyBorder="1" applyAlignment="1">
      <alignment vertical="center" wrapText="1"/>
    </xf>
    <xf numFmtId="0" fontId="2" fillId="39" borderId="20" xfId="0" applyFont="1" applyFill="1" applyBorder="1" applyAlignment="1">
      <alignment wrapText="1"/>
    </xf>
    <xf numFmtId="0" fontId="2" fillId="39" borderId="19" xfId="0" applyFont="1" applyFill="1" applyBorder="1" applyAlignment="1">
      <alignment horizontal="center" vertical="center" wrapText="1"/>
    </xf>
    <xf numFmtId="0" fontId="2" fillId="39" borderId="10" xfId="0" applyFont="1" applyFill="1" applyBorder="1" applyAlignment="1">
      <alignment horizontal="center" vertical="center" wrapText="1"/>
    </xf>
    <xf numFmtId="0" fontId="8" fillId="39" borderId="29" xfId="0" applyFont="1" applyFill="1" applyBorder="1" applyAlignment="1">
      <alignment horizontal="center" vertical="center"/>
    </xf>
    <xf numFmtId="0" fontId="8" fillId="39" borderId="17" xfId="0" applyFont="1" applyFill="1" applyBorder="1" applyAlignment="1">
      <alignment horizontal="center" vertical="center"/>
    </xf>
    <xf numFmtId="0" fontId="8" fillId="39" borderId="17" xfId="0" applyFont="1" applyFill="1" applyBorder="1" applyAlignment="1">
      <alignment horizontal="center" vertical="center" wrapText="1"/>
    </xf>
    <xf numFmtId="0" fontId="8" fillId="39" borderId="14" xfId="0" applyFont="1" applyFill="1" applyBorder="1" applyAlignment="1">
      <alignment horizontal="center" vertical="center"/>
    </xf>
    <xf numFmtId="0" fontId="8" fillId="39" borderId="34" xfId="0" applyFont="1" applyFill="1" applyBorder="1" applyAlignment="1">
      <alignment horizontal="center" vertical="center"/>
    </xf>
    <xf numFmtId="0" fontId="8" fillId="36" borderId="35" xfId="0" applyFont="1" applyFill="1" applyBorder="1" applyAlignment="1">
      <alignment horizontal="center" vertical="center"/>
    </xf>
    <xf numFmtId="0" fontId="8" fillId="36" borderId="36" xfId="0" applyFont="1" applyFill="1" applyBorder="1" applyAlignment="1">
      <alignment horizontal="center" vertical="center"/>
    </xf>
    <xf numFmtId="0" fontId="8" fillId="36" borderId="36" xfId="0" applyFont="1" applyFill="1" applyBorder="1" applyAlignment="1">
      <alignment horizontal="center" vertical="center" wrapText="1"/>
    </xf>
    <xf numFmtId="0" fontId="8" fillId="36" borderId="37" xfId="0" applyFont="1" applyFill="1" applyBorder="1" applyAlignment="1">
      <alignment horizontal="center" vertical="center"/>
    </xf>
    <xf numFmtId="0" fontId="9" fillId="40" borderId="38" xfId="0" applyFont="1" applyFill="1" applyBorder="1" applyAlignment="1">
      <alignment horizontal="left"/>
    </xf>
    <xf numFmtId="0" fontId="2" fillId="40" borderId="39" xfId="0" applyFont="1" applyFill="1" applyBorder="1" applyAlignment="1">
      <alignment/>
    </xf>
    <xf numFmtId="0" fontId="2" fillId="40" borderId="40" xfId="0" applyFont="1" applyFill="1" applyBorder="1" applyAlignment="1">
      <alignment/>
    </xf>
    <xf numFmtId="0" fontId="2" fillId="40" borderId="41" xfId="0" applyFont="1" applyFill="1" applyBorder="1" applyAlignment="1">
      <alignment/>
    </xf>
    <xf numFmtId="0" fontId="2" fillId="40" borderId="42" xfId="0" applyFont="1" applyFill="1" applyBorder="1" applyAlignment="1">
      <alignment/>
    </xf>
    <xf numFmtId="44" fontId="11" fillId="40" borderId="43" xfId="0" applyNumberFormat="1" applyFont="1" applyFill="1" applyBorder="1" applyAlignment="1">
      <alignment/>
    </xf>
    <xf numFmtId="0" fontId="9" fillId="40" borderId="44" xfId="0" applyFont="1" applyFill="1" applyBorder="1" applyAlignment="1">
      <alignment horizontal="left"/>
    </xf>
    <xf numFmtId="0" fontId="2" fillId="40" borderId="45" xfId="0" applyFont="1" applyFill="1" applyBorder="1" applyAlignment="1">
      <alignment/>
    </xf>
    <xf numFmtId="42" fontId="12" fillId="40" borderId="46" xfId="0" applyNumberFormat="1" applyFont="1" applyFill="1" applyBorder="1" applyAlignment="1">
      <alignment/>
    </xf>
    <xf numFmtId="42" fontId="12" fillId="39" borderId="11" xfId="0" applyNumberFormat="1" applyFont="1" applyFill="1" applyBorder="1" applyAlignment="1">
      <alignment vertical="center" wrapText="1"/>
    </xf>
    <xf numFmtId="42" fontId="12" fillId="39" borderId="17" xfId="0" applyNumberFormat="1" applyFont="1" applyFill="1" applyBorder="1" applyAlignment="1">
      <alignment horizontal="center" vertical="center" wrapText="1"/>
    </xf>
    <xf numFmtId="0" fontId="12" fillId="39" borderId="10" xfId="0" applyFont="1" applyFill="1" applyBorder="1" applyAlignment="1">
      <alignment vertical="center"/>
    </xf>
    <xf numFmtId="0" fontId="12" fillId="39" borderId="17" xfId="0" applyFont="1" applyFill="1" applyBorder="1" applyAlignment="1">
      <alignment horizontal="left" vertical="center"/>
    </xf>
    <xf numFmtId="0" fontId="12" fillId="39" borderId="13" xfId="0" applyFont="1" applyFill="1" applyBorder="1" applyAlignment="1">
      <alignment horizontal="left" vertical="center" wrapText="1"/>
    </xf>
    <xf numFmtId="0" fontId="10" fillId="39" borderId="13" xfId="0" applyFont="1" applyFill="1" applyBorder="1" applyAlignment="1">
      <alignment horizontal="center" vertical="center" wrapText="1"/>
    </xf>
    <xf numFmtId="42" fontId="10" fillId="39" borderId="13" xfId="39" applyNumberFormat="1" applyFont="1" applyFill="1" applyBorder="1" applyAlignment="1">
      <alignment vertical="center" wrapText="1"/>
    </xf>
    <xf numFmtId="1" fontId="10" fillId="39" borderId="13" xfId="39" applyNumberFormat="1" applyFont="1" applyFill="1" applyBorder="1" applyAlignment="1">
      <alignment vertical="center" wrapText="1"/>
    </xf>
    <xf numFmtId="42" fontId="12" fillId="39" borderId="13" xfId="39" applyNumberFormat="1" applyFont="1" applyFill="1" applyBorder="1" applyAlignment="1">
      <alignment vertical="center" wrapText="1"/>
    </xf>
    <xf numFmtId="44" fontId="3" fillId="35" borderId="11" xfId="0" applyNumberFormat="1" applyFont="1" applyFill="1" applyBorder="1" applyAlignment="1">
      <alignment/>
    </xf>
    <xf numFmtId="0" fontId="0" fillId="33" borderId="10" xfId="0" applyFill="1" applyBorder="1" applyAlignment="1">
      <alignment horizontal="center" wrapText="1"/>
    </xf>
    <xf numFmtId="0" fontId="0" fillId="33" borderId="10" xfId="0" applyFill="1" applyBorder="1" applyAlignment="1">
      <alignment horizontal="center"/>
    </xf>
    <xf numFmtId="0" fontId="3" fillId="33" borderId="46" xfId="0" applyFont="1" applyFill="1" applyBorder="1" applyAlignment="1">
      <alignment horizontal="center" vertical="center" wrapText="1"/>
    </xf>
    <xf numFmtId="0" fontId="3" fillId="33" borderId="47" xfId="0" applyFont="1" applyFill="1" applyBorder="1" applyAlignment="1">
      <alignment/>
    </xf>
    <xf numFmtId="0" fontId="0" fillId="35" borderId="10" xfId="0" applyFill="1" applyBorder="1" applyAlignment="1">
      <alignment horizontal="center"/>
    </xf>
    <xf numFmtId="44" fontId="0" fillId="35" borderId="10" xfId="0" applyNumberFormat="1" applyFill="1" applyBorder="1" applyAlignment="1">
      <alignment horizontal="center"/>
    </xf>
    <xf numFmtId="0" fontId="0" fillId="35" borderId="46" xfId="0" applyFill="1" applyBorder="1" applyAlignment="1">
      <alignment horizontal="center"/>
    </xf>
    <xf numFmtId="44" fontId="0" fillId="35" borderId="48" xfId="39" applyFont="1" applyFill="1" applyBorder="1" applyAlignment="1">
      <alignment/>
    </xf>
    <xf numFmtId="0" fontId="0" fillId="35" borderId="48" xfId="0" applyFill="1" applyBorder="1" applyAlignment="1">
      <alignment/>
    </xf>
    <xf numFmtId="170" fontId="3" fillId="41" borderId="49" xfId="0" applyNumberFormat="1" applyFont="1" applyFill="1" applyBorder="1" applyAlignment="1">
      <alignment/>
    </xf>
    <xf numFmtId="170" fontId="3" fillId="34" borderId="49" xfId="0" applyNumberFormat="1" applyFont="1" applyFill="1" applyBorder="1" applyAlignment="1">
      <alignment/>
    </xf>
    <xf numFmtId="0" fontId="4" fillId="0" borderId="0" xfId="0" applyFont="1" applyAlignment="1">
      <alignment horizontal="left"/>
    </xf>
    <xf numFmtId="42" fontId="12" fillId="40" borderId="38" xfId="0" applyNumberFormat="1" applyFont="1" applyFill="1" applyBorder="1" applyAlignment="1">
      <alignment horizontal="center" vertical="center"/>
    </xf>
    <xf numFmtId="42" fontId="12" fillId="40" borderId="39" xfId="0" applyNumberFormat="1" applyFont="1" applyFill="1" applyBorder="1" applyAlignment="1">
      <alignment horizontal="center" vertical="center"/>
    </xf>
    <xf numFmtId="44" fontId="11" fillId="40" borderId="44" xfId="0" applyNumberFormat="1" applyFont="1" applyFill="1" applyBorder="1" applyAlignment="1">
      <alignment horizontal="center"/>
    </xf>
    <xf numFmtId="44" fontId="11" fillId="40" borderId="45" xfId="0" applyNumberFormat="1" applyFont="1" applyFill="1" applyBorder="1" applyAlignment="1">
      <alignment horizontal="center"/>
    </xf>
    <xf numFmtId="0" fontId="2" fillId="40" borderId="40" xfId="0" applyFont="1" applyFill="1" applyBorder="1" applyAlignment="1">
      <alignment horizontal="center"/>
    </xf>
    <xf numFmtId="0" fontId="2" fillId="40" borderId="50" xfId="0" applyFont="1" applyFill="1" applyBorder="1" applyAlignment="1">
      <alignment horizontal="center"/>
    </xf>
    <xf numFmtId="0" fontId="3" fillId="34" borderId="0" xfId="0" applyFont="1" applyFill="1" applyAlignment="1">
      <alignment horizontal="center"/>
    </xf>
    <xf numFmtId="0" fontId="3" fillId="35" borderId="0" xfId="0" applyFont="1" applyFill="1" applyAlignment="1">
      <alignment horizontal="center"/>
    </xf>
    <xf numFmtId="0" fontId="3" fillId="36" borderId="0" xfId="0" applyFont="1" applyFill="1" applyAlignment="1">
      <alignment horizontal="center"/>
    </xf>
    <xf numFmtId="171" fontId="3" fillId="33" borderId="51" xfId="0" applyNumberFormat="1" applyFont="1" applyFill="1" applyBorder="1" applyAlignment="1">
      <alignment horizontal="right" vertical="center"/>
    </xf>
    <xf numFmtId="171" fontId="3" fillId="33" borderId="43" xfId="0" applyNumberFormat="1" applyFont="1" applyFill="1" applyBorder="1" applyAlignment="1">
      <alignment horizontal="right" vertical="center"/>
    </xf>
    <xf numFmtId="42" fontId="3" fillId="36" borderId="51" xfId="0" applyNumberFormat="1" applyFont="1" applyFill="1" applyBorder="1" applyAlignment="1">
      <alignment horizontal="center" vertical="center" wrapText="1"/>
    </xf>
    <xf numFmtId="0" fontId="3" fillId="36" borderId="43" xfId="0" applyFont="1" applyFill="1" applyBorder="1" applyAlignment="1">
      <alignment horizontal="center" vertical="center" wrapText="1"/>
    </xf>
    <xf numFmtId="0" fontId="3" fillId="34" borderId="52" xfId="0" applyFont="1" applyFill="1" applyBorder="1" applyAlignment="1">
      <alignment horizontal="center" wrapText="1"/>
    </xf>
    <xf numFmtId="0" fontId="3" fillId="34" borderId="53" xfId="0" applyFont="1" applyFill="1" applyBorder="1" applyAlignment="1">
      <alignment horizontal="center" wrapText="1"/>
    </xf>
    <xf numFmtId="0" fontId="3" fillId="36" borderId="46" xfId="0" applyFont="1" applyFill="1" applyBorder="1" applyAlignment="1">
      <alignment horizontal="center" vertical="center" wrapText="1"/>
    </xf>
    <xf numFmtId="0" fontId="3" fillId="36" borderId="47" xfId="0" applyFont="1" applyFill="1" applyBorder="1" applyAlignment="1">
      <alignment horizontal="center" vertical="center" wrapText="1"/>
    </xf>
    <xf numFmtId="0" fontId="0" fillId="35" borderId="25" xfId="0" applyFill="1" applyBorder="1" applyAlignment="1">
      <alignment horizontal="center" vertical="center"/>
    </xf>
    <xf numFmtId="0" fontId="0" fillId="35" borderId="17" xfId="0" applyFill="1" applyBorder="1" applyAlignment="1">
      <alignment horizontal="center" vertical="center"/>
    </xf>
    <xf numFmtId="0" fontId="0" fillId="34" borderId="25" xfId="0" applyFill="1" applyBorder="1" applyAlignment="1">
      <alignment vertical="center" wrapText="1"/>
    </xf>
    <xf numFmtId="0" fontId="0" fillId="0" borderId="17" xfId="0" applyBorder="1" applyAlignment="1">
      <alignment vertical="center"/>
    </xf>
    <xf numFmtId="0" fontId="3" fillId="33" borderId="0" xfId="0" applyFont="1" applyFill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zoomScale="90" zoomScaleNormal="90" zoomScalePageLayoutView="0" workbookViewId="0" topLeftCell="A1">
      <pane ySplit="6" topLeftCell="A7" activePane="bottomLeft" state="frozen"/>
      <selection pane="topLeft" activeCell="A1" sqref="A1"/>
      <selection pane="bottomLeft" activeCell="L23" sqref="L23"/>
    </sheetView>
  </sheetViews>
  <sheetFormatPr defaultColWidth="9.140625" defaultRowHeight="12.75"/>
  <cols>
    <col min="1" max="1" width="11.28125" style="89" customWidth="1"/>
    <col min="2" max="2" width="30.7109375" style="89" customWidth="1"/>
    <col min="3" max="3" width="10.8515625" style="89" bestFit="1" customWidth="1"/>
    <col min="4" max="4" width="15.7109375" style="89" customWidth="1"/>
    <col min="5" max="5" width="10.421875" style="89" customWidth="1"/>
    <col min="6" max="6" width="15.7109375" style="89" customWidth="1"/>
    <col min="7" max="7" width="8.7109375" style="89" customWidth="1"/>
    <col min="8" max="8" width="25.7109375" style="104" customWidth="1"/>
    <col min="9" max="9" width="9.140625" style="89" customWidth="1"/>
    <col min="10" max="11" width="14.28125" style="89" bestFit="1" customWidth="1"/>
    <col min="12" max="13" width="9.140625" style="89" customWidth="1"/>
    <col min="14" max="14" width="10.57421875" style="89" bestFit="1" customWidth="1"/>
    <col min="15" max="15" width="11.57421875" style="89" bestFit="1" customWidth="1"/>
    <col min="16" max="16384" width="9.140625" style="89" customWidth="1"/>
  </cols>
  <sheetData>
    <row r="1" s="58" customFormat="1" ht="11.25" customHeight="1">
      <c r="H1" s="88"/>
    </row>
    <row r="2" spans="1:8" s="60" customFormat="1" ht="19.5" customHeight="1">
      <c r="A2" s="59" t="s">
        <v>45</v>
      </c>
      <c r="B2" s="59"/>
      <c r="C2" s="59" t="s">
        <v>48</v>
      </c>
      <c r="D2" s="59"/>
      <c r="E2" s="59"/>
      <c r="F2" s="59"/>
      <c r="G2" s="59"/>
      <c r="H2" s="108"/>
    </row>
    <row r="3" spans="1:8" s="60" customFormat="1" ht="19.5" customHeight="1">
      <c r="A3" s="59" t="s">
        <v>46</v>
      </c>
      <c r="B3" s="59"/>
      <c r="C3" s="60" t="s">
        <v>49</v>
      </c>
      <c r="H3" s="108"/>
    </row>
    <row r="4" spans="1:8" s="58" customFormat="1" ht="24.75" customHeight="1">
      <c r="A4" s="188" t="s">
        <v>81</v>
      </c>
      <c r="B4" s="188"/>
      <c r="C4" s="188"/>
      <c r="D4" s="188"/>
      <c r="E4" s="188"/>
      <c r="F4" s="188"/>
      <c r="G4" s="188"/>
      <c r="H4" s="188"/>
    </row>
    <row r="5" spans="1:8" s="58" customFormat="1" ht="6" customHeight="1" thickBot="1">
      <c r="A5" s="188"/>
      <c r="B5" s="188"/>
      <c r="C5" s="188"/>
      <c r="D5" s="188"/>
      <c r="E5" s="188"/>
      <c r="F5" s="188"/>
      <c r="G5" s="188"/>
      <c r="H5" s="88"/>
    </row>
    <row r="6" spans="1:8" ht="30" customHeight="1">
      <c r="A6" s="154" t="s">
        <v>18</v>
      </c>
      <c r="B6" s="155" t="s">
        <v>16</v>
      </c>
      <c r="C6" s="155" t="s">
        <v>11</v>
      </c>
      <c r="D6" s="156" t="s">
        <v>86</v>
      </c>
      <c r="E6" s="156" t="s">
        <v>60</v>
      </c>
      <c r="F6" s="156" t="s">
        <v>52</v>
      </c>
      <c r="G6" s="155" t="s">
        <v>17</v>
      </c>
      <c r="H6" s="157" t="s">
        <v>53</v>
      </c>
    </row>
    <row r="7" spans="1:8" ht="15" customHeight="1">
      <c r="A7" s="149"/>
      <c r="B7" s="170" t="s">
        <v>78</v>
      </c>
      <c r="C7" s="150"/>
      <c r="D7" s="151"/>
      <c r="E7" s="151"/>
      <c r="F7" s="168">
        <f>SUM(F8:F20)</f>
        <v>1551140</v>
      </c>
      <c r="G7" s="152"/>
      <c r="H7" s="153"/>
    </row>
    <row r="8" spans="1:8" ht="15" customHeight="1">
      <c r="A8" s="136">
        <v>1</v>
      </c>
      <c r="B8" s="137" t="s">
        <v>79</v>
      </c>
      <c r="C8" s="138">
        <v>1</v>
      </c>
      <c r="D8" s="139">
        <v>11500</v>
      </c>
      <c r="E8" s="140">
        <v>4</v>
      </c>
      <c r="F8" s="139">
        <f>E8*D8</f>
        <v>46000</v>
      </c>
      <c r="G8" s="141" t="s">
        <v>0</v>
      </c>
      <c r="H8" s="142"/>
    </row>
    <row r="9" spans="1:8" ht="15" customHeight="1">
      <c r="A9" s="136">
        <v>2</v>
      </c>
      <c r="B9" s="137" t="s">
        <v>1</v>
      </c>
      <c r="C9" s="138">
        <v>1</v>
      </c>
      <c r="D9" s="139">
        <f>'Plyn+El.+Voda+Topení+TUV'!F17/4</f>
        <v>13200</v>
      </c>
      <c r="E9" s="140">
        <v>4</v>
      </c>
      <c r="F9" s="139">
        <f aca="true" t="shared" si="0" ref="F9:F20">E9*D9</f>
        <v>52800</v>
      </c>
      <c r="G9" s="141" t="s">
        <v>0</v>
      </c>
      <c r="H9" s="142"/>
    </row>
    <row r="10" spans="1:8" ht="15" customHeight="1">
      <c r="A10" s="136">
        <v>3</v>
      </c>
      <c r="B10" s="137" t="s">
        <v>2</v>
      </c>
      <c r="C10" s="138">
        <v>1</v>
      </c>
      <c r="D10" s="139">
        <f>'Plyn+El.+Voda+Topení+TUV'!F26/4</f>
        <v>51679.99999999999</v>
      </c>
      <c r="E10" s="140">
        <v>4</v>
      </c>
      <c r="F10" s="139">
        <f t="shared" si="0"/>
        <v>206719.99999999997</v>
      </c>
      <c r="G10" s="141" t="s">
        <v>0</v>
      </c>
      <c r="H10" s="142"/>
    </row>
    <row r="11" spans="1:8" ht="15" customHeight="1">
      <c r="A11" s="136">
        <v>4</v>
      </c>
      <c r="B11" s="137" t="s">
        <v>3</v>
      </c>
      <c r="C11" s="138">
        <v>1</v>
      </c>
      <c r="D11" s="139">
        <v>49300</v>
      </c>
      <c r="E11" s="140">
        <v>9</v>
      </c>
      <c r="F11" s="139">
        <f t="shared" si="0"/>
        <v>443700</v>
      </c>
      <c r="G11" s="141" t="s">
        <v>0</v>
      </c>
      <c r="H11" s="142"/>
    </row>
    <row r="12" spans="1:8" ht="15" customHeight="1">
      <c r="A12" s="136">
        <v>5</v>
      </c>
      <c r="B12" s="137" t="s">
        <v>4</v>
      </c>
      <c r="C12" s="138">
        <v>1</v>
      </c>
      <c r="D12" s="139">
        <v>56400</v>
      </c>
      <c r="E12" s="140">
        <v>12</v>
      </c>
      <c r="F12" s="139">
        <f t="shared" si="0"/>
        <v>676800</v>
      </c>
      <c r="G12" s="141" t="s">
        <v>0</v>
      </c>
      <c r="H12" s="142"/>
    </row>
    <row r="13" spans="1:8" ht="15" customHeight="1">
      <c r="A13" s="136">
        <v>6</v>
      </c>
      <c r="B13" s="137" t="s">
        <v>5</v>
      </c>
      <c r="C13" s="138">
        <v>1</v>
      </c>
      <c r="D13" s="139">
        <v>35500</v>
      </c>
      <c r="E13" s="140">
        <v>2</v>
      </c>
      <c r="F13" s="139">
        <f t="shared" si="0"/>
        <v>71000</v>
      </c>
      <c r="G13" s="141" t="s">
        <v>0</v>
      </c>
      <c r="H13" s="142"/>
    </row>
    <row r="14" spans="1:8" ht="15" customHeight="1">
      <c r="A14" s="136">
        <v>7</v>
      </c>
      <c r="B14" s="137" t="s">
        <v>7</v>
      </c>
      <c r="C14" s="138">
        <v>1</v>
      </c>
      <c r="D14" s="139">
        <v>2410</v>
      </c>
      <c r="E14" s="140">
        <v>12</v>
      </c>
      <c r="F14" s="139">
        <f>E14*D14</f>
        <v>28920</v>
      </c>
      <c r="G14" s="141" t="s">
        <v>0</v>
      </c>
      <c r="H14" s="142"/>
    </row>
    <row r="15" spans="1:8" ht="15" customHeight="1">
      <c r="A15" s="136">
        <v>8</v>
      </c>
      <c r="B15" s="137" t="s">
        <v>8</v>
      </c>
      <c r="C15" s="138">
        <v>1</v>
      </c>
      <c r="D15" s="139">
        <v>250</v>
      </c>
      <c r="E15" s="140">
        <v>12</v>
      </c>
      <c r="F15" s="139">
        <f>E15*D15</f>
        <v>3000</v>
      </c>
      <c r="G15" s="141" t="s">
        <v>0</v>
      </c>
      <c r="H15" s="142"/>
    </row>
    <row r="16" spans="1:8" ht="15" customHeight="1">
      <c r="A16" s="136" t="s">
        <v>19</v>
      </c>
      <c r="B16" s="137" t="s">
        <v>9</v>
      </c>
      <c r="C16" s="138">
        <v>1</v>
      </c>
      <c r="D16" s="139">
        <v>500</v>
      </c>
      <c r="E16" s="140">
        <v>4</v>
      </c>
      <c r="F16" s="139">
        <f t="shared" si="0"/>
        <v>2000</v>
      </c>
      <c r="G16" s="141" t="s">
        <v>0</v>
      </c>
      <c r="H16" s="142"/>
    </row>
    <row r="17" spans="1:8" ht="15" customHeight="1">
      <c r="A17" s="136" t="s">
        <v>20</v>
      </c>
      <c r="B17" s="137" t="s">
        <v>50</v>
      </c>
      <c r="C17" s="138">
        <v>1</v>
      </c>
      <c r="D17" s="139">
        <v>500</v>
      </c>
      <c r="E17" s="140">
        <v>4</v>
      </c>
      <c r="F17" s="139">
        <f t="shared" si="0"/>
        <v>2000</v>
      </c>
      <c r="G17" s="141" t="s">
        <v>0</v>
      </c>
      <c r="H17" s="142"/>
    </row>
    <row r="18" spans="1:8" ht="15" customHeight="1">
      <c r="A18" s="136" t="s">
        <v>21</v>
      </c>
      <c r="B18" s="137" t="s">
        <v>59</v>
      </c>
      <c r="C18" s="138">
        <v>1</v>
      </c>
      <c r="D18" s="139">
        <v>800</v>
      </c>
      <c r="E18" s="140">
        <v>4</v>
      </c>
      <c r="F18" s="139">
        <f t="shared" si="0"/>
        <v>3200</v>
      </c>
      <c r="G18" s="141" t="s">
        <v>0</v>
      </c>
      <c r="H18" s="142"/>
    </row>
    <row r="19" spans="1:8" ht="15" customHeight="1">
      <c r="A19" s="136">
        <v>10</v>
      </c>
      <c r="B19" s="137" t="s">
        <v>10</v>
      </c>
      <c r="C19" s="138">
        <v>1</v>
      </c>
      <c r="D19" s="139">
        <v>5000</v>
      </c>
      <c r="E19" s="140">
        <v>2</v>
      </c>
      <c r="F19" s="139">
        <f t="shared" si="0"/>
        <v>10000</v>
      </c>
      <c r="G19" s="141" t="s">
        <v>0</v>
      </c>
      <c r="H19" s="142"/>
    </row>
    <row r="20" spans="1:8" ht="15" customHeight="1">
      <c r="A20" s="136">
        <v>11</v>
      </c>
      <c r="B20" s="137" t="s">
        <v>58</v>
      </c>
      <c r="C20" s="138">
        <v>1</v>
      </c>
      <c r="D20" s="139">
        <v>1250</v>
      </c>
      <c r="E20" s="140">
        <v>4</v>
      </c>
      <c r="F20" s="139">
        <f t="shared" si="0"/>
        <v>5000</v>
      </c>
      <c r="G20" s="141" t="s">
        <v>0</v>
      </c>
      <c r="H20" s="142"/>
    </row>
    <row r="21" spans="1:8" ht="15" customHeight="1">
      <c r="A21" s="143"/>
      <c r="B21" s="169" t="s">
        <v>77</v>
      </c>
      <c r="C21" s="144"/>
      <c r="D21" s="144"/>
      <c r="E21" s="145"/>
      <c r="F21" s="167">
        <f>SUM(F22:F31)</f>
        <v>350419.76</v>
      </c>
      <c r="G21" s="144"/>
      <c r="H21" s="146"/>
    </row>
    <row r="22" spans="1:8" ht="15" customHeight="1">
      <c r="A22" s="136">
        <v>21</v>
      </c>
      <c r="B22" s="137" t="s">
        <v>57</v>
      </c>
      <c r="C22" s="138">
        <v>1</v>
      </c>
      <c r="D22" s="139">
        <f>60*168.333</f>
        <v>10099.98</v>
      </c>
      <c r="E22" s="140">
        <v>12</v>
      </c>
      <c r="F22" s="139">
        <f aca="true" t="shared" si="1" ref="F22:F27">E22*D22</f>
        <v>121199.76</v>
      </c>
      <c r="G22" s="141" t="s">
        <v>0</v>
      </c>
      <c r="H22" s="142"/>
    </row>
    <row r="23" spans="1:8" ht="15" customHeight="1">
      <c r="A23" s="136">
        <v>22</v>
      </c>
      <c r="B23" s="137" t="s">
        <v>75</v>
      </c>
      <c r="C23" s="138">
        <v>1</v>
      </c>
      <c r="D23" s="139">
        <v>2500</v>
      </c>
      <c r="E23" s="140">
        <v>12</v>
      </c>
      <c r="F23" s="139">
        <f t="shared" si="1"/>
        <v>30000</v>
      </c>
      <c r="G23" s="141" t="s">
        <v>0</v>
      </c>
      <c r="H23" s="142"/>
    </row>
    <row r="24" spans="1:8" ht="15" customHeight="1">
      <c r="A24" s="136">
        <v>23</v>
      </c>
      <c r="B24" s="137" t="s">
        <v>13</v>
      </c>
      <c r="C24" s="138">
        <v>1</v>
      </c>
      <c r="D24" s="139">
        <v>4000</v>
      </c>
      <c r="E24" s="140">
        <v>12</v>
      </c>
      <c r="F24" s="139">
        <f t="shared" si="1"/>
        <v>48000</v>
      </c>
      <c r="G24" s="141" t="s">
        <v>0</v>
      </c>
      <c r="H24" s="142"/>
    </row>
    <row r="25" spans="1:8" ht="15" customHeight="1">
      <c r="A25" s="136">
        <v>24</v>
      </c>
      <c r="B25" s="137" t="s">
        <v>73</v>
      </c>
      <c r="C25" s="138">
        <v>1</v>
      </c>
      <c r="D25" s="139">
        <f>'Revize mimo paušál'!G12</f>
        <v>39220</v>
      </c>
      <c r="E25" s="140">
        <v>1</v>
      </c>
      <c r="F25" s="139">
        <f t="shared" si="1"/>
        <v>39220</v>
      </c>
      <c r="G25" s="141" t="s">
        <v>0</v>
      </c>
      <c r="H25" s="142"/>
    </row>
    <row r="26" spans="1:8" ht="15" customHeight="1">
      <c r="A26" s="136">
        <v>25</v>
      </c>
      <c r="B26" s="137" t="s">
        <v>80</v>
      </c>
      <c r="C26" s="138">
        <v>1</v>
      </c>
      <c r="D26" s="139">
        <v>1000</v>
      </c>
      <c r="E26" s="140">
        <v>12</v>
      </c>
      <c r="F26" s="139">
        <f t="shared" si="1"/>
        <v>12000</v>
      </c>
      <c r="G26" s="141" t="s">
        <v>0</v>
      </c>
      <c r="H26" s="142"/>
    </row>
    <row r="27" spans="1:8" ht="15" customHeight="1">
      <c r="A27" s="136">
        <v>26</v>
      </c>
      <c r="B27" s="137" t="s">
        <v>6</v>
      </c>
      <c r="C27" s="138">
        <v>1</v>
      </c>
      <c r="D27" s="139">
        <v>0</v>
      </c>
      <c r="E27" s="140">
        <v>1</v>
      </c>
      <c r="F27" s="139">
        <f t="shared" si="1"/>
        <v>0</v>
      </c>
      <c r="G27" s="141" t="s">
        <v>0</v>
      </c>
      <c r="H27" s="142"/>
    </row>
    <row r="28" spans="1:8" ht="15" customHeight="1">
      <c r="A28" s="136">
        <v>27</v>
      </c>
      <c r="B28" s="137" t="s">
        <v>51</v>
      </c>
      <c r="C28" s="138">
        <v>1</v>
      </c>
      <c r="D28" s="139">
        <v>20000</v>
      </c>
      <c r="E28" s="140">
        <v>1</v>
      </c>
      <c r="F28" s="139">
        <v>20000</v>
      </c>
      <c r="G28" s="141" t="s">
        <v>0</v>
      </c>
      <c r="H28" s="142"/>
    </row>
    <row r="29" spans="1:8" ht="15" customHeight="1">
      <c r="A29" s="136">
        <v>28</v>
      </c>
      <c r="B29" s="137" t="s">
        <v>55</v>
      </c>
      <c r="C29" s="138">
        <v>1</v>
      </c>
      <c r="D29" s="139">
        <v>36000</v>
      </c>
      <c r="E29" s="140">
        <v>1</v>
      </c>
      <c r="F29" s="139">
        <v>36000</v>
      </c>
      <c r="G29" s="141" t="s">
        <v>0</v>
      </c>
      <c r="H29" s="142"/>
    </row>
    <row r="30" spans="1:8" ht="15" customHeight="1">
      <c r="A30" s="136">
        <v>29</v>
      </c>
      <c r="B30" s="137" t="s">
        <v>84</v>
      </c>
      <c r="C30" s="138">
        <v>1</v>
      </c>
      <c r="D30" s="139">
        <v>500</v>
      </c>
      <c r="E30" s="140">
        <v>12</v>
      </c>
      <c r="F30" s="139">
        <f>E30*D30</f>
        <v>6000</v>
      </c>
      <c r="G30" s="141" t="s">
        <v>0</v>
      </c>
      <c r="H30" s="142"/>
    </row>
    <row r="31" spans="1:8" ht="15" customHeight="1">
      <c r="A31" s="136">
        <v>30</v>
      </c>
      <c r="B31" s="137" t="s">
        <v>12</v>
      </c>
      <c r="C31" s="138">
        <v>1</v>
      </c>
      <c r="D31" s="139">
        <v>38000</v>
      </c>
      <c r="E31" s="140">
        <v>1</v>
      </c>
      <c r="F31" s="139">
        <f>E31*D31</f>
        <v>38000</v>
      </c>
      <c r="G31" s="141" t="s">
        <v>0</v>
      </c>
      <c r="H31" s="142"/>
    </row>
    <row r="32" spans="1:8" ht="15" customHeight="1">
      <c r="A32" s="147"/>
      <c r="B32" s="171" t="s">
        <v>76</v>
      </c>
      <c r="C32" s="172"/>
      <c r="D32" s="173"/>
      <c r="E32" s="174"/>
      <c r="F32" s="175">
        <f>SUM(F33:F34)</f>
        <v>20000</v>
      </c>
      <c r="G32" s="148"/>
      <c r="H32" s="146"/>
    </row>
    <row r="33" spans="1:8" ht="15" customHeight="1">
      <c r="A33" s="90">
        <v>31</v>
      </c>
      <c r="B33" s="91" t="s">
        <v>15</v>
      </c>
      <c r="C33" s="92">
        <v>1</v>
      </c>
      <c r="D33" s="93">
        <v>20000</v>
      </c>
      <c r="E33" s="109">
        <v>1</v>
      </c>
      <c r="F33" s="93">
        <f>E33*D33</f>
        <v>20000</v>
      </c>
      <c r="G33" s="94" t="s">
        <v>0</v>
      </c>
      <c r="H33" s="95"/>
    </row>
    <row r="34" spans="1:8" ht="15" customHeight="1" thickBot="1">
      <c r="A34" s="96">
        <v>32</v>
      </c>
      <c r="B34" s="97" t="s">
        <v>14</v>
      </c>
      <c r="C34" s="98">
        <v>1</v>
      </c>
      <c r="D34" s="99">
        <v>0</v>
      </c>
      <c r="E34" s="100">
        <v>1</v>
      </c>
      <c r="F34" s="99">
        <f>E34*D34</f>
        <v>0</v>
      </c>
      <c r="G34" s="101" t="s">
        <v>0</v>
      </c>
      <c r="H34" s="102"/>
    </row>
    <row r="35" spans="3:8" ht="15.75">
      <c r="C35" s="104"/>
      <c r="D35" s="189">
        <f>F35/12</f>
        <v>160129.98</v>
      </c>
      <c r="E35" s="190"/>
      <c r="F35" s="166">
        <f>F7+F21+F32</f>
        <v>1921559.76</v>
      </c>
      <c r="G35" s="158" t="s">
        <v>42</v>
      </c>
      <c r="H35" s="159"/>
    </row>
    <row r="36" spans="4:8" ht="12.75">
      <c r="D36" s="193" t="s">
        <v>91</v>
      </c>
      <c r="E36" s="194"/>
      <c r="F36" s="160"/>
      <c r="G36" s="161" t="s">
        <v>54</v>
      </c>
      <c r="H36" s="162"/>
    </row>
    <row r="37" spans="4:8" ht="21" customHeight="1" thickBot="1">
      <c r="D37" s="191"/>
      <c r="E37" s="192"/>
      <c r="F37" s="163"/>
      <c r="G37" s="164"/>
      <c r="H37" s="165"/>
    </row>
    <row r="39" spans="1:2" ht="12.75">
      <c r="A39" s="105"/>
      <c r="B39" s="103" t="s">
        <v>44</v>
      </c>
    </row>
    <row r="41" spans="1:6" ht="12.75">
      <c r="A41" s="106"/>
      <c r="B41" s="107"/>
      <c r="C41" s="106"/>
      <c r="D41" s="106"/>
      <c r="E41" s="106"/>
      <c r="F41" s="106"/>
    </row>
    <row r="42" spans="1:6" ht="12.75">
      <c r="A42" s="106"/>
      <c r="B42" s="106"/>
      <c r="C42" s="106"/>
      <c r="D42" s="106"/>
      <c r="E42" s="106"/>
      <c r="F42" s="106"/>
    </row>
  </sheetData>
  <sheetProtection/>
  <mergeCells count="5">
    <mergeCell ref="A5:G5"/>
    <mergeCell ref="A4:H4"/>
    <mergeCell ref="D35:E35"/>
    <mergeCell ref="D37:E37"/>
    <mergeCell ref="D36:E36"/>
  </mergeCells>
  <printOptions horizontalCentered="1"/>
  <pageMargins left="0.4330708661417323" right="0.4330708661417323" top="0.3937007874015748" bottom="0.7874015748031497" header="0.5118110236220472" footer="0.5118110236220472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I16"/>
  <sheetViews>
    <sheetView zoomScale="85" zoomScaleNormal="85" zoomScalePageLayoutView="0" workbookViewId="0" topLeftCell="A1">
      <selection activeCell="C12" sqref="C12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3" width="20.7109375" style="0" customWidth="1"/>
    <col min="4" max="4" width="14.7109375" style="0" customWidth="1"/>
    <col min="7" max="7" width="14.7109375" style="0" customWidth="1"/>
    <col min="9" max="9" width="11.57421875" style="0" bestFit="1" customWidth="1"/>
  </cols>
  <sheetData>
    <row r="2" ht="13.5" thickBot="1"/>
    <row r="3" spans="1:7" ht="39.75" customHeight="1" thickBot="1">
      <c r="A3" s="130" t="s">
        <v>74</v>
      </c>
      <c r="B3" s="135" t="s">
        <v>72</v>
      </c>
      <c r="C3" s="131" t="s">
        <v>68</v>
      </c>
      <c r="D3" s="132">
        <v>0</v>
      </c>
      <c r="E3" s="131" t="s">
        <v>0</v>
      </c>
      <c r="F3" s="133" t="s">
        <v>67</v>
      </c>
      <c r="G3" s="134" t="s">
        <v>66</v>
      </c>
    </row>
    <row r="4" spans="1:7" ht="15" customHeight="1" thickTop="1">
      <c r="A4" s="123" t="s">
        <v>19</v>
      </c>
      <c r="B4" s="124" t="s">
        <v>56</v>
      </c>
      <c r="C4" s="125" t="s">
        <v>70</v>
      </c>
      <c r="D4" s="126">
        <f>4*4700</f>
        <v>18800</v>
      </c>
      <c r="E4" s="127" t="s">
        <v>0</v>
      </c>
      <c r="F4" s="128">
        <v>0.3333333333333333</v>
      </c>
      <c r="G4" s="129">
        <f>SUM(D4*F4)</f>
        <v>6266.666666666666</v>
      </c>
    </row>
    <row r="5" spans="1:7" ht="15" customHeight="1">
      <c r="A5" s="110" t="s">
        <v>20</v>
      </c>
      <c r="B5" s="111" t="s">
        <v>62</v>
      </c>
      <c r="C5" s="117" t="s">
        <v>71</v>
      </c>
      <c r="D5" s="113">
        <v>4800</v>
      </c>
      <c r="E5" s="114" t="s">
        <v>0</v>
      </c>
      <c r="F5" s="115">
        <v>1</v>
      </c>
      <c r="G5" s="116">
        <f aca="true" t="shared" si="0" ref="G5:G11">SUM(D5*F5)</f>
        <v>4800</v>
      </c>
    </row>
    <row r="6" spans="1:7" ht="15" customHeight="1">
      <c r="A6" s="110" t="s">
        <v>21</v>
      </c>
      <c r="B6" s="111" t="s">
        <v>61</v>
      </c>
      <c r="C6" s="117" t="s">
        <v>71</v>
      </c>
      <c r="D6" s="113">
        <v>11000</v>
      </c>
      <c r="E6" s="114" t="s">
        <v>0</v>
      </c>
      <c r="F6" s="115">
        <v>1</v>
      </c>
      <c r="G6" s="116">
        <f t="shared" si="0"/>
        <v>11000</v>
      </c>
    </row>
    <row r="7" spans="1:7" ht="15" customHeight="1">
      <c r="A7" s="110" t="s">
        <v>22</v>
      </c>
      <c r="B7" s="111" t="s">
        <v>65</v>
      </c>
      <c r="C7" s="112" t="s">
        <v>69</v>
      </c>
      <c r="D7" s="113">
        <v>10000</v>
      </c>
      <c r="E7" s="114" t="s">
        <v>0</v>
      </c>
      <c r="F7" s="115">
        <v>0.3333333333333333</v>
      </c>
      <c r="G7" s="116">
        <f t="shared" si="0"/>
        <v>3333.333333333333</v>
      </c>
    </row>
    <row r="8" spans="1:7" ht="15" customHeight="1">
      <c r="A8" s="110" t="s">
        <v>23</v>
      </c>
      <c r="B8" s="111" t="s">
        <v>82</v>
      </c>
      <c r="C8" s="112" t="s">
        <v>69</v>
      </c>
      <c r="D8" s="113">
        <v>9800</v>
      </c>
      <c r="E8" s="114" t="s">
        <v>0</v>
      </c>
      <c r="F8" s="115">
        <v>1</v>
      </c>
      <c r="G8" s="116">
        <f>SUM(D8*F8)</f>
        <v>9800</v>
      </c>
    </row>
    <row r="9" spans="1:7" ht="15" customHeight="1">
      <c r="A9" s="110" t="s">
        <v>24</v>
      </c>
      <c r="B9" s="111" t="s">
        <v>63</v>
      </c>
      <c r="C9" s="112">
        <v>331500</v>
      </c>
      <c r="D9" s="113">
        <v>7000</v>
      </c>
      <c r="E9" s="114" t="s">
        <v>0</v>
      </c>
      <c r="F9" s="115">
        <v>0.2</v>
      </c>
      <c r="G9" s="116">
        <f t="shared" si="0"/>
        <v>1400</v>
      </c>
    </row>
    <row r="10" spans="1:7" ht="15" customHeight="1">
      <c r="A10" s="110" t="s">
        <v>25</v>
      </c>
      <c r="B10" s="111" t="s">
        <v>64</v>
      </c>
      <c r="C10" s="112">
        <v>331500</v>
      </c>
      <c r="D10" s="113">
        <v>2600</v>
      </c>
      <c r="E10" s="114" t="s">
        <v>0</v>
      </c>
      <c r="F10" s="115">
        <v>0.2</v>
      </c>
      <c r="G10" s="116">
        <f>SUM(D10*F10)</f>
        <v>520</v>
      </c>
    </row>
    <row r="11" spans="1:9" ht="15" customHeight="1" thickBot="1">
      <c r="A11" s="110" t="s">
        <v>83</v>
      </c>
      <c r="B11" s="118" t="s">
        <v>92</v>
      </c>
      <c r="C11" s="117" t="s">
        <v>93</v>
      </c>
      <c r="D11" s="113">
        <v>2100</v>
      </c>
      <c r="E11" s="114" t="s">
        <v>0</v>
      </c>
      <c r="F11" s="115">
        <v>1</v>
      </c>
      <c r="G11" s="116">
        <f t="shared" si="0"/>
        <v>2100</v>
      </c>
      <c r="I11" s="1"/>
    </row>
    <row r="12" spans="1:7" ht="16.5" thickBot="1">
      <c r="A12" s="119"/>
      <c r="B12" s="120" t="s">
        <v>40</v>
      </c>
      <c r="C12" s="121"/>
      <c r="D12" s="121"/>
      <c r="E12" s="121"/>
      <c r="F12" s="121"/>
      <c r="G12" s="122">
        <f>SUM(G4:G11)</f>
        <v>39220</v>
      </c>
    </row>
    <row r="16" ht="12.75">
      <c r="B16" s="79"/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49"/>
  <sheetViews>
    <sheetView zoomScalePageLayoutView="0" workbookViewId="0" topLeftCell="A7">
      <selection activeCell="H43" sqref="H43"/>
    </sheetView>
  </sheetViews>
  <sheetFormatPr defaultColWidth="9.140625" defaultRowHeight="12.75"/>
  <cols>
    <col min="1" max="1" width="15.00390625" style="0" customWidth="1"/>
    <col min="2" max="3" width="15.8515625" style="0" bestFit="1" customWidth="1"/>
    <col min="4" max="4" width="14.28125" style="0" bestFit="1" customWidth="1"/>
    <col min="5" max="5" width="15.8515625" style="0" bestFit="1" customWidth="1"/>
    <col min="6" max="6" width="20.57421875" style="0" customWidth="1"/>
    <col min="7" max="7" width="14.7109375" style="0" customWidth="1"/>
    <col min="8" max="8" width="10.57421875" style="0" bestFit="1" customWidth="1"/>
    <col min="9" max="9" width="14.7109375" style="0" customWidth="1"/>
    <col min="11" max="11" width="14.7109375" style="0" customWidth="1"/>
    <col min="12" max="12" width="11.57421875" style="0" bestFit="1" customWidth="1"/>
    <col min="13" max="14" width="12.00390625" style="0" customWidth="1"/>
  </cols>
  <sheetData>
    <row r="1" spans="7:34" ht="12.75">
      <c r="G1" s="78"/>
      <c r="H1" s="79"/>
      <c r="I1" s="79"/>
      <c r="J1" s="79"/>
      <c r="K1" s="78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</row>
    <row r="2" spans="1:34" ht="12.75">
      <c r="A2" s="62"/>
      <c r="B2" s="61"/>
      <c r="C2" s="61"/>
      <c r="D2" s="63"/>
      <c r="E2" s="62"/>
      <c r="F2" s="61"/>
      <c r="G2" s="78"/>
      <c r="H2" s="79"/>
      <c r="I2" s="79"/>
      <c r="J2" s="79"/>
      <c r="K2" s="78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</row>
    <row r="3" spans="1:34" ht="12.75">
      <c r="A3" s="61"/>
      <c r="B3" s="61"/>
      <c r="C3" s="61"/>
      <c r="D3" s="62"/>
      <c r="E3" s="64"/>
      <c r="F3" s="61"/>
      <c r="G3" s="80"/>
      <c r="H3" s="79"/>
      <c r="I3" s="79"/>
      <c r="J3" s="79"/>
      <c r="K3" s="80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</row>
    <row r="4" spans="1:34" ht="12.75">
      <c r="A4" s="62"/>
      <c r="B4" s="61"/>
      <c r="C4" s="61"/>
      <c r="D4" s="62"/>
      <c r="E4" s="64"/>
      <c r="F4" s="61"/>
      <c r="G4" s="78"/>
      <c r="H4" s="79"/>
      <c r="I4" s="79"/>
      <c r="J4" s="79"/>
      <c r="K4" s="78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</row>
    <row r="5" spans="1:34" ht="12.75">
      <c r="A5" s="61"/>
      <c r="B5" s="69"/>
      <c r="C5" s="69"/>
      <c r="D5" s="69"/>
      <c r="E5" s="69"/>
      <c r="F5" s="61"/>
      <c r="G5" s="78"/>
      <c r="H5" s="79"/>
      <c r="I5" s="79"/>
      <c r="J5" s="79"/>
      <c r="K5" s="78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79"/>
      <c r="AG5" s="79"/>
      <c r="AH5" s="79"/>
    </row>
    <row r="6" spans="1:34" ht="12.75">
      <c r="A6" s="70"/>
      <c r="B6" s="65"/>
      <c r="C6" s="65"/>
      <c r="D6" s="65"/>
      <c r="E6" s="65"/>
      <c r="F6" s="61"/>
      <c r="G6" s="78"/>
      <c r="H6" s="79"/>
      <c r="I6" s="79"/>
      <c r="J6" s="79"/>
      <c r="K6" s="78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</row>
    <row r="7" spans="1:34" ht="12.75">
      <c r="A7" s="70"/>
      <c r="B7" s="65"/>
      <c r="C7" s="65"/>
      <c r="D7" s="65"/>
      <c r="E7" s="65"/>
      <c r="F7" s="65"/>
      <c r="G7" s="78"/>
      <c r="H7" s="79"/>
      <c r="I7" s="79"/>
      <c r="J7" s="79"/>
      <c r="K7" s="78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</row>
    <row r="8" spans="1:34" ht="12.75">
      <c r="A8" s="61"/>
      <c r="B8" s="66"/>
      <c r="C8" s="66"/>
      <c r="D8" s="66"/>
      <c r="E8" s="66"/>
      <c r="F8" s="67"/>
      <c r="G8" s="78"/>
      <c r="H8" s="79"/>
      <c r="I8" s="79"/>
      <c r="J8" s="79"/>
      <c r="K8" s="78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</row>
    <row r="9" spans="1:34" ht="12.75">
      <c r="A9" s="62"/>
      <c r="B9" s="61"/>
      <c r="C9" s="61"/>
      <c r="D9" s="61"/>
      <c r="E9" s="68"/>
      <c r="F9" s="61"/>
      <c r="G9" s="78"/>
      <c r="H9" s="79"/>
      <c r="I9" s="79"/>
      <c r="J9" s="79"/>
      <c r="K9" s="78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</row>
    <row r="10" spans="7:34" ht="12.75"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</row>
    <row r="11" spans="1:34" ht="12.75">
      <c r="A11" s="5" t="s">
        <v>34</v>
      </c>
      <c r="B11" s="3"/>
      <c r="C11" s="3"/>
      <c r="D11" s="3"/>
      <c r="E11" s="3"/>
      <c r="F11" s="6" t="s">
        <v>35</v>
      </c>
      <c r="G11" s="81"/>
      <c r="H11" s="82"/>
      <c r="I11" s="82"/>
      <c r="J11" s="82"/>
      <c r="K11" s="81"/>
      <c r="L11" s="82"/>
      <c r="M11" s="82"/>
      <c r="N11" s="82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79"/>
      <c r="AE11" s="79"/>
      <c r="AF11" s="79"/>
      <c r="AG11" s="79"/>
      <c r="AH11" s="79"/>
    </row>
    <row r="12" spans="1:34" ht="12.75">
      <c r="A12" s="3"/>
      <c r="B12" s="3"/>
      <c r="C12" s="3"/>
      <c r="D12" s="3"/>
      <c r="E12" s="3"/>
      <c r="F12" s="7">
        <v>4.8</v>
      </c>
      <c r="G12" s="81"/>
      <c r="H12" s="82"/>
      <c r="I12" s="82"/>
      <c r="J12" s="82"/>
      <c r="K12" s="81"/>
      <c r="L12" s="82"/>
      <c r="M12" s="82"/>
      <c r="N12" s="82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79"/>
    </row>
    <row r="13" spans="1:34" ht="13.5" thickBot="1">
      <c r="A13" s="3"/>
      <c r="B13" s="195"/>
      <c r="C13" s="195"/>
      <c r="D13" s="195"/>
      <c r="E13" s="195"/>
      <c r="F13" s="3"/>
      <c r="G13" s="82"/>
      <c r="H13" s="82"/>
      <c r="I13" s="82"/>
      <c r="J13" s="65"/>
      <c r="K13" s="82"/>
      <c r="L13" s="82"/>
      <c r="M13" s="82"/>
      <c r="N13" s="65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</row>
    <row r="14" spans="1:34" ht="12.75" customHeight="1">
      <c r="A14" s="208" t="s">
        <v>36</v>
      </c>
      <c r="B14" s="28" t="s">
        <v>26</v>
      </c>
      <c r="C14" s="28" t="s">
        <v>27</v>
      </c>
      <c r="D14" s="28" t="s">
        <v>28</v>
      </c>
      <c r="E14" s="52" t="s">
        <v>29</v>
      </c>
      <c r="F14" s="202" t="s">
        <v>47</v>
      </c>
      <c r="G14" s="82"/>
      <c r="H14" s="82"/>
      <c r="I14" s="82"/>
      <c r="J14" s="82"/>
      <c r="K14" s="82"/>
      <c r="L14" s="82"/>
      <c r="M14" s="82"/>
      <c r="N14" s="82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</row>
    <row r="15" spans="1:34" ht="12.75" customHeight="1">
      <c r="A15" s="209"/>
      <c r="B15" s="27">
        <v>3</v>
      </c>
      <c r="C15" s="27">
        <v>3</v>
      </c>
      <c r="D15" s="27">
        <v>2</v>
      </c>
      <c r="E15" s="53">
        <v>3</v>
      </c>
      <c r="F15" s="203"/>
      <c r="G15" s="72"/>
      <c r="H15" s="74"/>
      <c r="I15" s="75"/>
      <c r="J15" s="82"/>
      <c r="K15" s="76"/>
      <c r="L15" s="72"/>
      <c r="M15" s="75"/>
      <c r="N15" s="75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79"/>
      <c r="AE15" s="79"/>
      <c r="AF15" s="79"/>
      <c r="AG15" s="79"/>
      <c r="AH15" s="79"/>
    </row>
    <row r="16" spans="1:34" ht="12.75">
      <c r="A16" s="29" t="s">
        <v>32</v>
      </c>
      <c r="B16" s="30">
        <f>SUM(B15*$F$12*1000)</f>
        <v>14399.999999999998</v>
      </c>
      <c r="C16" s="30">
        <f>SUM(C15*$F$12*1000)</f>
        <v>14399.999999999998</v>
      </c>
      <c r="D16" s="30">
        <f>SUM(D15*$F$12*1000)</f>
        <v>9600</v>
      </c>
      <c r="E16" s="54">
        <f>SUM(E15*$F$12*1000)</f>
        <v>14399.999999999998</v>
      </c>
      <c r="F16" s="203"/>
      <c r="G16" s="72"/>
      <c r="H16" s="74"/>
      <c r="I16" s="75"/>
      <c r="J16" s="82"/>
      <c r="K16" s="76"/>
      <c r="L16" s="72"/>
      <c r="M16" s="75"/>
      <c r="N16" s="75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79"/>
      <c r="AE16" s="79"/>
      <c r="AF16" s="79"/>
      <c r="AG16" s="79"/>
      <c r="AH16" s="79"/>
    </row>
    <row r="17" spans="1:34" ht="13.5" thickBot="1">
      <c r="A17" s="20" t="s">
        <v>33</v>
      </c>
      <c r="B17" s="21"/>
      <c r="C17" s="21"/>
      <c r="D17" s="21"/>
      <c r="E17" s="55">
        <f>SUM(B16:E16)</f>
        <v>52800</v>
      </c>
      <c r="F17" s="187">
        <f>SUM(E17-I17-M17)</f>
        <v>52800</v>
      </c>
      <c r="G17" s="83"/>
      <c r="H17" s="71"/>
      <c r="I17" s="84"/>
      <c r="J17" s="82"/>
      <c r="K17" s="85"/>
      <c r="L17" s="65"/>
      <c r="M17" s="77"/>
      <c r="N17" s="77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</row>
    <row r="18" spans="7:34" ht="12.75">
      <c r="G18" s="78"/>
      <c r="H18" s="78"/>
      <c r="I18" s="78"/>
      <c r="J18" s="78"/>
      <c r="K18" s="78"/>
      <c r="L18" s="78"/>
      <c r="M18" s="78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79"/>
      <c r="AE18" s="79"/>
      <c r="AF18" s="79"/>
      <c r="AG18" s="79"/>
      <c r="AH18" s="79"/>
    </row>
    <row r="19" spans="1:34" ht="12.75">
      <c r="A19" s="11" t="s">
        <v>85</v>
      </c>
      <c r="B19" s="8"/>
      <c r="C19" s="8"/>
      <c r="D19" s="14"/>
      <c r="E19" s="15"/>
      <c r="F19" s="8"/>
      <c r="G19" s="78"/>
      <c r="H19" s="79"/>
      <c r="I19" s="79"/>
      <c r="J19" s="79"/>
      <c r="K19" s="78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79"/>
      <c r="AD19" s="79"/>
      <c r="AE19" s="79"/>
      <c r="AF19" s="79"/>
      <c r="AG19" s="79"/>
      <c r="AH19" s="79"/>
    </row>
    <row r="20" spans="1:34" ht="12.75">
      <c r="A20" s="8"/>
      <c r="B20" s="8"/>
      <c r="C20" s="8"/>
      <c r="D20" s="15"/>
      <c r="E20" s="16"/>
      <c r="F20" s="8"/>
      <c r="G20" s="78"/>
      <c r="H20" s="79"/>
      <c r="I20" s="79"/>
      <c r="J20" s="79"/>
      <c r="K20" s="78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9"/>
      <c r="AD20" s="79"/>
      <c r="AE20" s="79"/>
      <c r="AF20" s="79"/>
      <c r="AG20" s="79"/>
      <c r="AH20" s="79"/>
    </row>
    <row r="21" spans="1:34" ht="12.75">
      <c r="A21" s="8"/>
      <c r="B21" s="8"/>
      <c r="C21" s="8"/>
      <c r="D21" s="15"/>
      <c r="E21" s="16"/>
      <c r="F21" s="8"/>
      <c r="G21" s="80"/>
      <c r="H21" s="79"/>
      <c r="I21" s="79"/>
      <c r="J21" s="79"/>
      <c r="K21" s="80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79"/>
      <c r="AE21" s="79"/>
      <c r="AF21" s="79"/>
      <c r="AG21" s="79"/>
      <c r="AH21" s="79"/>
    </row>
    <row r="22" spans="1:34" ht="13.5" thickBot="1">
      <c r="A22" s="8"/>
      <c r="B22" s="196"/>
      <c r="C22" s="196"/>
      <c r="D22" s="196"/>
      <c r="E22" s="196"/>
      <c r="F22" s="8"/>
      <c r="G22" s="80"/>
      <c r="H22" s="79"/>
      <c r="I22" s="79"/>
      <c r="J22" s="79"/>
      <c r="K22" s="80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9"/>
      <c r="AB22" s="79"/>
      <c r="AC22" s="79"/>
      <c r="AD22" s="79"/>
      <c r="AE22" s="79"/>
      <c r="AF22" s="79"/>
      <c r="AG22" s="79"/>
      <c r="AH22" s="79"/>
    </row>
    <row r="23" spans="1:34" ht="12.75">
      <c r="A23" s="206" t="s">
        <v>31</v>
      </c>
      <c r="B23" s="32" t="s">
        <v>26</v>
      </c>
      <c r="C23" s="32" t="s">
        <v>27</v>
      </c>
      <c r="D23" s="32" t="s">
        <v>28</v>
      </c>
      <c r="E23" s="181" t="s">
        <v>29</v>
      </c>
      <c r="F23" s="183" t="s">
        <v>30</v>
      </c>
      <c r="G23" s="78"/>
      <c r="H23" s="79"/>
      <c r="I23" s="79"/>
      <c r="J23" s="79"/>
      <c r="K23" s="78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79"/>
      <c r="AC23" s="79"/>
      <c r="AD23" s="79"/>
      <c r="AE23" s="79"/>
      <c r="AF23" s="79"/>
      <c r="AG23" s="79"/>
      <c r="AH23" s="79"/>
    </row>
    <row r="24" spans="1:34" ht="12.75">
      <c r="A24" s="207"/>
      <c r="B24" s="32">
        <v>900</v>
      </c>
      <c r="C24" s="32">
        <v>750</v>
      </c>
      <c r="D24" s="32">
        <v>800</v>
      </c>
      <c r="E24" s="181">
        <v>750</v>
      </c>
      <c r="F24" s="184">
        <v>64.6</v>
      </c>
      <c r="G24" s="78"/>
      <c r="H24" s="79"/>
      <c r="I24" s="79"/>
      <c r="J24" s="79"/>
      <c r="K24" s="78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</row>
    <row r="25" spans="1:34" ht="12.75">
      <c r="A25" s="31" t="s">
        <v>32</v>
      </c>
      <c r="B25" s="33">
        <f>SUM(B24*$F$24)</f>
        <v>58139.99999999999</v>
      </c>
      <c r="C25" s="33">
        <f>SUM(C24*$F$24)</f>
        <v>48449.99999999999</v>
      </c>
      <c r="D25" s="33">
        <f>SUM(D24*$F$24)</f>
        <v>51679.99999999999</v>
      </c>
      <c r="E25" s="182">
        <f>SUM(E24*$F$24)</f>
        <v>48449.99999999999</v>
      </c>
      <c r="F25" s="185"/>
      <c r="G25" s="78"/>
      <c r="H25" s="79"/>
      <c r="I25" s="79"/>
      <c r="J25" s="79"/>
      <c r="K25" s="78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79"/>
      <c r="AE25" s="79"/>
      <c r="AF25" s="79"/>
      <c r="AG25" s="79"/>
      <c r="AH25" s="79"/>
    </row>
    <row r="26" spans="1:34" ht="13.5" thickBot="1">
      <c r="A26" s="22" t="s">
        <v>33</v>
      </c>
      <c r="B26" s="23"/>
      <c r="C26" s="23"/>
      <c r="D26" s="23"/>
      <c r="E26" s="176">
        <f>SUM(B25:E25)</f>
        <v>206719.99999999997</v>
      </c>
      <c r="F26" s="186">
        <f>E26</f>
        <v>206719.99999999997</v>
      </c>
      <c r="G26" s="78"/>
      <c r="H26" s="79"/>
      <c r="I26" s="79"/>
      <c r="J26" s="79"/>
      <c r="K26" s="78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79"/>
      <c r="AE26" s="79"/>
      <c r="AF26" s="79"/>
      <c r="AG26" s="79"/>
      <c r="AH26" s="79"/>
    </row>
    <row r="27" spans="7:34" ht="12.75">
      <c r="G27" s="78"/>
      <c r="H27" s="79"/>
      <c r="I27" s="79"/>
      <c r="J27" s="79"/>
      <c r="K27" s="78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79"/>
      <c r="AA27" s="79"/>
      <c r="AB27" s="79"/>
      <c r="AC27" s="79"/>
      <c r="AD27" s="79"/>
      <c r="AE27" s="79"/>
      <c r="AF27" s="79"/>
      <c r="AG27" s="79"/>
      <c r="AH27" s="79"/>
    </row>
    <row r="28" spans="1:34" ht="12.75">
      <c r="A28" s="12" t="s">
        <v>88</v>
      </c>
      <c r="B28" s="9"/>
      <c r="C28" s="9"/>
      <c r="D28" s="19"/>
      <c r="E28" s="9"/>
      <c r="F28" s="9"/>
      <c r="G28" s="81"/>
      <c r="H28" s="81"/>
      <c r="I28" s="82"/>
      <c r="J28" s="82"/>
      <c r="K28" s="82"/>
      <c r="L28" s="82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</row>
    <row r="29" spans="1:34" ht="12.75">
      <c r="A29" s="9"/>
      <c r="B29" s="9"/>
      <c r="C29" s="9"/>
      <c r="D29" s="17"/>
      <c r="E29" s="9"/>
      <c r="F29" s="9"/>
      <c r="G29" s="82"/>
      <c r="H29" s="82"/>
      <c r="I29" s="82"/>
      <c r="J29" s="82"/>
      <c r="K29" s="82"/>
      <c r="L29" s="82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79"/>
      <c r="AH29" s="79"/>
    </row>
    <row r="30" spans="1:34" ht="12.75">
      <c r="A30" s="9"/>
      <c r="B30" s="9"/>
      <c r="C30" s="9"/>
      <c r="D30" s="9"/>
      <c r="E30" s="9"/>
      <c r="F30" s="9"/>
      <c r="G30" s="81"/>
      <c r="H30" s="82"/>
      <c r="I30" s="82"/>
      <c r="J30" s="82"/>
      <c r="K30" s="81"/>
      <c r="L30" s="82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9"/>
    </row>
    <row r="31" spans="1:34" ht="13.5" thickBot="1">
      <c r="A31" s="9"/>
      <c r="B31" s="197"/>
      <c r="C31" s="197"/>
      <c r="D31" s="197"/>
      <c r="E31" s="197"/>
      <c r="F31" s="9"/>
      <c r="G31" s="82"/>
      <c r="H31" s="82"/>
      <c r="I31" s="82"/>
      <c r="J31" s="82"/>
      <c r="K31" s="82"/>
      <c r="L31" s="82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79"/>
      <c r="AG31" s="79"/>
      <c r="AH31" s="79"/>
    </row>
    <row r="32" spans="1:34" ht="27" customHeight="1">
      <c r="A32" s="45"/>
      <c r="B32" s="42" t="s">
        <v>37</v>
      </c>
      <c r="C32" s="39" t="s">
        <v>38</v>
      </c>
      <c r="D32" s="37" t="s">
        <v>39</v>
      </c>
      <c r="E32" s="56" t="s">
        <v>43</v>
      </c>
      <c r="F32" s="204" t="s">
        <v>95</v>
      </c>
      <c r="G32" s="72"/>
      <c r="H32" s="72"/>
      <c r="I32" s="72"/>
      <c r="J32" s="74"/>
      <c r="K32" s="74"/>
      <c r="L32" s="73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79"/>
      <c r="AD32" s="79"/>
      <c r="AE32" s="79"/>
      <c r="AF32" s="79"/>
      <c r="AG32" s="79"/>
      <c r="AH32" s="79"/>
    </row>
    <row r="33" spans="1:34" ht="12.75">
      <c r="A33" s="46"/>
      <c r="B33" s="43">
        <v>625</v>
      </c>
      <c r="C33" s="38">
        <v>0</v>
      </c>
      <c r="D33" s="40">
        <v>0</v>
      </c>
      <c r="E33" s="57">
        <v>710</v>
      </c>
      <c r="F33" s="205"/>
      <c r="G33" s="65"/>
      <c r="H33" s="65"/>
      <c r="I33" s="86"/>
      <c r="J33" s="65"/>
      <c r="K33" s="65"/>
      <c r="L33" s="87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79"/>
    </row>
    <row r="34" spans="1:34" ht="12.75">
      <c r="A34" s="44" t="s">
        <v>32</v>
      </c>
      <c r="B34" s="41">
        <f>SUM(B33*E33)</f>
        <v>443750</v>
      </c>
      <c r="C34" s="41">
        <f>SUM(C33*D33*1000)</f>
        <v>0</v>
      </c>
      <c r="D34" s="10"/>
      <c r="E34" s="10"/>
      <c r="F34" s="200">
        <f>SUM(C35-L33)</f>
        <v>443750</v>
      </c>
      <c r="G34" s="82"/>
      <c r="H34" s="82"/>
      <c r="I34" s="82"/>
      <c r="J34" s="82"/>
      <c r="K34" s="82"/>
      <c r="L34" s="82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  <c r="AA34" s="79"/>
      <c r="AB34" s="79"/>
      <c r="AC34" s="79"/>
      <c r="AD34" s="79"/>
      <c r="AE34" s="79"/>
      <c r="AF34" s="79"/>
      <c r="AG34" s="79"/>
      <c r="AH34" s="79"/>
    </row>
    <row r="35" spans="1:34" ht="13.5" thickBot="1">
      <c r="A35" s="34" t="s">
        <v>40</v>
      </c>
      <c r="B35" s="35"/>
      <c r="C35" s="36">
        <f>SUM(B34:C34)</f>
        <v>443750</v>
      </c>
      <c r="D35" s="9"/>
      <c r="E35" s="9"/>
      <c r="F35" s="201"/>
      <c r="G35" s="82"/>
      <c r="H35" s="82"/>
      <c r="I35" s="82"/>
      <c r="J35" s="82"/>
      <c r="K35" s="82"/>
      <c r="L35" s="82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79"/>
    </row>
    <row r="36" spans="7:34" ht="12.75">
      <c r="G36" s="78"/>
      <c r="H36" s="79"/>
      <c r="I36" s="79"/>
      <c r="J36" s="79"/>
      <c r="K36" s="78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79"/>
      <c r="AA36" s="79"/>
      <c r="AB36" s="79"/>
      <c r="AC36" s="79"/>
      <c r="AD36" s="79"/>
      <c r="AE36" s="79"/>
      <c r="AF36" s="79"/>
      <c r="AG36" s="79"/>
      <c r="AH36" s="79"/>
    </row>
    <row r="37" spans="1:34" ht="12.75">
      <c r="A37" s="13" t="s">
        <v>87</v>
      </c>
      <c r="B37" s="2"/>
      <c r="C37" s="2"/>
      <c r="D37" s="18"/>
      <c r="E37" s="2"/>
      <c r="F37" s="2"/>
      <c r="G37" s="78"/>
      <c r="H37" s="79"/>
      <c r="I37" s="79"/>
      <c r="J37" s="79"/>
      <c r="K37" s="78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79"/>
      <c r="AA37" s="79"/>
      <c r="AB37" s="79"/>
      <c r="AC37" s="79"/>
      <c r="AD37" s="79"/>
      <c r="AE37" s="79"/>
      <c r="AF37" s="79"/>
      <c r="AG37" s="79"/>
      <c r="AH37" s="79"/>
    </row>
    <row r="38" spans="1:34" ht="12.75">
      <c r="A38" s="2"/>
      <c r="B38" s="2"/>
      <c r="C38" s="2"/>
      <c r="D38" s="13"/>
      <c r="E38" s="2"/>
      <c r="F38" s="2"/>
      <c r="G38" s="78"/>
      <c r="H38" s="79"/>
      <c r="I38" s="79"/>
      <c r="J38" s="79"/>
      <c r="K38" s="78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  <c r="AA38" s="79"/>
      <c r="AB38" s="79"/>
      <c r="AC38" s="79"/>
      <c r="AD38" s="79"/>
      <c r="AE38" s="79"/>
      <c r="AF38" s="79"/>
      <c r="AG38" s="79"/>
      <c r="AH38" s="79"/>
    </row>
    <row r="39" spans="1:34" ht="12.75">
      <c r="A39" s="2"/>
      <c r="B39" s="2"/>
      <c r="C39" s="2"/>
      <c r="D39" s="2"/>
      <c r="E39" s="2"/>
      <c r="F39" s="2"/>
      <c r="G39" s="80"/>
      <c r="H39" s="79"/>
      <c r="I39" s="79"/>
      <c r="J39" s="79"/>
      <c r="K39" s="80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79"/>
      <c r="AG39" s="79"/>
      <c r="AH39" s="79"/>
    </row>
    <row r="40" spans="1:34" ht="13.5" thickBot="1">
      <c r="A40" s="2"/>
      <c r="B40" s="210"/>
      <c r="C40" s="210"/>
      <c r="D40" s="210"/>
      <c r="E40" s="210"/>
      <c r="F40" s="2"/>
      <c r="G40" s="78"/>
      <c r="H40" s="79"/>
      <c r="I40" s="79"/>
      <c r="J40" s="79"/>
      <c r="K40" s="78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79"/>
      <c r="AA40" s="79"/>
      <c r="AB40" s="79"/>
      <c r="AC40" s="79"/>
      <c r="AD40" s="79"/>
      <c r="AE40" s="79"/>
      <c r="AF40" s="79"/>
      <c r="AG40" s="79"/>
      <c r="AH40" s="79"/>
    </row>
    <row r="41" spans="1:34" ht="25.5">
      <c r="A41" s="2"/>
      <c r="B41" s="49" t="s">
        <v>37</v>
      </c>
      <c r="C41" s="50" t="s">
        <v>90</v>
      </c>
      <c r="D41" s="47" t="s">
        <v>89</v>
      </c>
      <c r="E41" s="177" t="s">
        <v>41</v>
      </c>
      <c r="F41" s="179" t="s">
        <v>94</v>
      </c>
      <c r="G41" s="78"/>
      <c r="H41" s="79"/>
      <c r="I41" s="79"/>
      <c r="J41" s="79"/>
      <c r="K41" s="78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9"/>
      <c r="AB41" s="79"/>
      <c r="AC41" s="79"/>
      <c r="AD41" s="79"/>
      <c r="AE41" s="79"/>
      <c r="AF41" s="79"/>
      <c r="AG41" s="79"/>
      <c r="AH41" s="79"/>
    </row>
    <row r="42" spans="1:34" ht="12.75">
      <c r="A42" s="2"/>
      <c r="B42" s="51">
        <v>620</v>
      </c>
      <c r="C42" s="49">
        <v>2300</v>
      </c>
      <c r="D42" s="51">
        <v>64.6</v>
      </c>
      <c r="E42" s="178">
        <v>850</v>
      </c>
      <c r="F42" s="180"/>
      <c r="G42" s="78"/>
      <c r="H42" s="79"/>
      <c r="I42" s="79"/>
      <c r="J42" s="79"/>
      <c r="K42" s="78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79"/>
      <c r="AA42" s="79"/>
      <c r="AB42" s="79"/>
      <c r="AC42" s="79"/>
      <c r="AD42" s="79"/>
      <c r="AE42" s="79"/>
      <c r="AF42" s="79"/>
      <c r="AG42" s="79"/>
      <c r="AH42" s="79"/>
    </row>
    <row r="43" spans="1:34" ht="12.75">
      <c r="A43" s="47" t="s">
        <v>32</v>
      </c>
      <c r="B43" s="48">
        <f>SUM(B42*E42)</f>
        <v>527000</v>
      </c>
      <c r="C43" s="48">
        <f>(C42*D42)</f>
        <v>148580</v>
      </c>
      <c r="D43" s="2"/>
      <c r="E43" s="2"/>
      <c r="F43" s="198">
        <f>SUM(C44-L42)</f>
        <v>675580</v>
      </c>
      <c r="G43" s="78"/>
      <c r="H43" s="79"/>
      <c r="I43" s="79"/>
      <c r="J43" s="79"/>
      <c r="K43" s="78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79"/>
      <c r="Y43" s="79"/>
      <c r="Z43" s="79"/>
      <c r="AA43" s="79"/>
      <c r="AB43" s="79"/>
      <c r="AC43" s="79"/>
      <c r="AD43" s="79"/>
      <c r="AE43" s="79"/>
      <c r="AF43" s="79"/>
      <c r="AG43" s="79"/>
      <c r="AH43" s="79"/>
    </row>
    <row r="44" spans="1:34" ht="13.5" thickBot="1">
      <c r="A44" s="24" t="s">
        <v>40</v>
      </c>
      <c r="B44" s="25"/>
      <c r="C44" s="26">
        <f>SUM(B43:C43)</f>
        <v>675580</v>
      </c>
      <c r="D44" s="2"/>
      <c r="E44" s="2"/>
      <c r="F44" s="199"/>
      <c r="G44" s="78"/>
      <c r="H44" s="79"/>
      <c r="I44" s="79"/>
      <c r="J44" s="79"/>
      <c r="K44" s="78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79"/>
      <c r="AA44" s="79"/>
      <c r="AB44" s="79"/>
      <c r="AC44" s="79"/>
      <c r="AD44" s="79"/>
      <c r="AE44" s="79"/>
      <c r="AF44" s="79"/>
      <c r="AG44" s="79"/>
      <c r="AH44" s="79"/>
    </row>
    <row r="45" spans="7:34" ht="12.75">
      <c r="G45" s="78"/>
      <c r="H45" s="79"/>
      <c r="I45" s="79"/>
      <c r="J45" s="79"/>
      <c r="K45" s="78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79"/>
      <c r="W45" s="79"/>
      <c r="X45" s="79"/>
      <c r="Y45" s="79"/>
      <c r="Z45" s="79"/>
      <c r="AA45" s="79"/>
      <c r="AB45" s="79"/>
      <c r="AC45" s="79"/>
      <c r="AD45" s="79"/>
      <c r="AE45" s="79"/>
      <c r="AF45" s="79"/>
      <c r="AG45" s="79"/>
      <c r="AH45" s="79"/>
    </row>
    <row r="46" spans="7:34" ht="12.75">
      <c r="G46" s="78"/>
      <c r="H46" s="79"/>
      <c r="I46" s="79"/>
      <c r="J46" s="79"/>
      <c r="K46" s="78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  <c r="AA46" s="79"/>
      <c r="AB46" s="79"/>
      <c r="AC46" s="79"/>
      <c r="AD46" s="79"/>
      <c r="AE46" s="79"/>
      <c r="AF46" s="79"/>
      <c r="AG46" s="79"/>
      <c r="AH46" s="79"/>
    </row>
    <row r="47" spans="7:34" ht="12.75">
      <c r="G47" s="78"/>
      <c r="H47" s="79"/>
      <c r="I47" s="79"/>
      <c r="J47" s="79"/>
      <c r="K47" s="78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79"/>
      <c r="AC47" s="79"/>
      <c r="AD47" s="79"/>
      <c r="AE47" s="79"/>
      <c r="AF47" s="79"/>
      <c r="AG47" s="79"/>
      <c r="AH47" s="79"/>
    </row>
    <row r="48" spans="7:34" ht="12.75">
      <c r="G48" s="78"/>
      <c r="H48" s="79"/>
      <c r="I48" s="79"/>
      <c r="J48" s="79"/>
      <c r="K48" s="78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79"/>
      <c r="AC48" s="79"/>
      <c r="AD48" s="79"/>
      <c r="AE48" s="79"/>
      <c r="AF48" s="79"/>
      <c r="AG48" s="79"/>
      <c r="AH48" s="79"/>
    </row>
    <row r="49" spans="7:11" ht="12.75">
      <c r="G49" s="4"/>
      <c r="K49" s="4"/>
    </row>
  </sheetData>
  <sheetProtection/>
  <mergeCells count="10">
    <mergeCell ref="A23:A24"/>
    <mergeCell ref="A14:A15"/>
    <mergeCell ref="B40:E40"/>
    <mergeCell ref="B13:E13"/>
    <mergeCell ref="B22:E22"/>
    <mergeCell ref="B31:E31"/>
    <mergeCell ref="F43:F44"/>
    <mergeCell ref="F34:F35"/>
    <mergeCell ref="F14:F16"/>
    <mergeCell ref="F32:F33"/>
  </mergeCells>
  <printOptions/>
  <pageMargins left="0.787401575" right="0.787401575" top="0.984251969" bottom="0.984251969" header="0.4921259845" footer="0.4921259845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René Pitelka</dc:creator>
  <cp:keywords/>
  <dc:description/>
  <cp:lastModifiedBy>Vladimir Dytrych</cp:lastModifiedBy>
  <cp:lastPrinted>2012-11-22T10:31:22Z</cp:lastPrinted>
  <dcterms:created xsi:type="dcterms:W3CDTF">2006-12-21T09:49:06Z</dcterms:created>
  <dcterms:modified xsi:type="dcterms:W3CDTF">2012-12-12T09:05:23Z</dcterms:modified>
  <cp:category/>
  <cp:version/>
  <cp:contentType/>
  <cp:contentStatus/>
</cp:coreProperties>
</file>