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9200" windowHeight="12630" tabRatio="698" activeTab="0"/>
  </bookViews>
  <sheets>
    <sheet name="Budget Společné prostory" sheetId="1" r:id="rId1"/>
    <sheet name="Revize mimo paušál" sheetId="2" r:id="rId2"/>
    <sheet name="Plyn+El.+Voda+Topení+TUV" sheetId="3" r:id="rId3"/>
  </sheets>
  <definedNames>
    <definedName name="_xlnm.Print_Titles" localSheetId="0">'Budget Společné prostory'!$1:$6</definedName>
  </definedNames>
  <calcPr fullCalcOnLoad="1"/>
</workbook>
</file>

<file path=xl/sharedStrings.xml><?xml version="1.0" encoding="utf-8"?>
<sst xmlns="http://schemas.openxmlformats.org/spreadsheetml/2006/main" count="162" uniqueCount="105">
  <si>
    <t>CZK</t>
  </si>
  <si>
    <t xml:space="preserve">Elektřina </t>
  </si>
  <si>
    <t xml:space="preserve">Vodné, stočné </t>
  </si>
  <si>
    <t xml:space="preserve">Teplo </t>
  </si>
  <si>
    <t xml:space="preserve">Teplá voda </t>
  </si>
  <si>
    <t xml:space="preserve">Odvoz odpadu </t>
  </si>
  <si>
    <t>Energetický management</t>
  </si>
  <si>
    <t>Úklid spol. vnitřních prostor</t>
  </si>
  <si>
    <t>Úklid spol. vnějších prostor</t>
  </si>
  <si>
    <t>Úklid sněhu</t>
  </si>
  <si>
    <t>Údržba venkovní zeleně</t>
  </si>
  <si>
    <t xml:space="preserve">Množství </t>
  </si>
  <si>
    <t xml:space="preserve">Pojištění objektu </t>
  </si>
  <si>
    <t xml:space="preserve">Údržba a drobné opravy </t>
  </si>
  <si>
    <t xml:space="preserve">Property management </t>
  </si>
  <si>
    <t>Rezerva</t>
  </si>
  <si>
    <t>Popis</t>
  </si>
  <si>
    <t>Měna</t>
  </si>
  <si>
    <t>Položka č.</t>
  </si>
  <si>
    <t>9a</t>
  </si>
  <si>
    <t>9b</t>
  </si>
  <si>
    <t>9c</t>
  </si>
  <si>
    <t>9d</t>
  </si>
  <si>
    <t>9e</t>
  </si>
  <si>
    <t>9f</t>
  </si>
  <si>
    <t>9g</t>
  </si>
  <si>
    <t>1Q</t>
  </si>
  <si>
    <t>2Q</t>
  </si>
  <si>
    <t>3Q</t>
  </si>
  <si>
    <t>4Q</t>
  </si>
  <si>
    <t>CENA za 1m3</t>
  </si>
  <si>
    <t>Odhad spotřeby</t>
  </si>
  <si>
    <t>Částka</t>
  </si>
  <si>
    <t>Celkem</t>
  </si>
  <si>
    <t>ELEKTŘINA - počítáno dle smluveného odběru pro rok 2007</t>
  </si>
  <si>
    <t>CENA za 1KWh</t>
  </si>
  <si>
    <t>Smluvený odběr Mwh</t>
  </si>
  <si>
    <t>sazba za 1 GJ</t>
  </si>
  <si>
    <t>smluvený příkon MW</t>
  </si>
  <si>
    <t>CENA za 1 KW</t>
  </si>
  <si>
    <t>CELKEM</t>
  </si>
  <si>
    <t>přepočítaná spotřeba GJ</t>
  </si>
  <si>
    <t>Pronajímatelná plocha (m2)</t>
  </si>
  <si>
    <t>Odhad spotřeby GJ</t>
  </si>
  <si>
    <t>optimalizace nákladů</t>
  </si>
  <si>
    <t>Objekt:</t>
  </si>
  <si>
    <t>Adresa:</t>
  </si>
  <si>
    <t>CENA CELKEM  SPOLEČNÉ PLOCHY</t>
  </si>
  <si>
    <t>SVJ Nevanova 5,3,1, Praha 6</t>
  </si>
  <si>
    <t>Nevanova 1049/1, Praha 6 - Řepy, 163 00</t>
  </si>
  <si>
    <t>Čištění vnitřních oken spol.prostor</t>
  </si>
  <si>
    <t xml:space="preserve">Ekonomický  management </t>
  </si>
  <si>
    <t>Cena roční</t>
  </si>
  <si>
    <t>Poznámka</t>
  </si>
  <si>
    <t xml:space="preserve"> byty + nebytové prostory</t>
  </si>
  <si>
    <t>Odměny za činnost výboru SVJ</t>
  </si>
  <si>
    <t>Výtahy</t>
  </si>
  <si>
    <t>Admin.-správní management</t>
  </si>
  <si>
    <t>DDD spol.prostor</t>
  </si>
  <si>
    <t>Operativní úklid spol. prostor</t>
  </si>
  <si>
    <t>Četnost</t>
  </si>
  <si>
    <t>ZOTK</t>
  </si>
  <si>
    <t>Hydranty a PHP</t>
  </si>
  <si>
    <t>Elektroinstalace</t>
  </si>
  <si>
    <t>Hromosvody</t>
  </si>
  <si>
    <t>Plynová zařízení</t>
  </si>
  <si>
    <t>cena</t>
  </si>
  <si>
    <t>perioda 1/roky</t>
  </si>
  <si>
    <t>dle ČSN/EN</t>
  </si>
  <si>
    <t>vyhl.85/1978</t>
  </si>
  <si>
    <t>274002, 07</t>
  </si>
  <si>
    <t>§ 7 vyhl. 246/01</t>
  </si>
  <si>
    <r>
      <t>Revize a odborné prohlídky</t>
    </r>
    <r>
      <rPr>
        <b/>
        <sz val="12"/>
        <rFont val="Times New Roman"/>
        <family val="1"/>
      </rPr>
      <t xml:space="preserve"> mimo paušál společné prostory</t>
    </r>
  </si>
  <si>
    <t>Revize mimo paušál /viz. det.</t>
  </si>
  <si>
    <t>položka 9</t>
  </si>
  <si>
    <t>Technický management/domovník</t>
  </si>
  <si>
    <t>Ostatní služby</t>
  </si>
  <si>
    <t>Infrastrukturální management / z provozního fondu</t>
  </si>
  <si>
    <t>Služba spojené s užíváním bytů / ze záloh na služby</t>
  </si>
  <si>
    <t>Výtahy - servis a odborné prohlídky</t>
  </si>
  <si>
    <t>Materiál - drobné výdaje</t>
  </si>
  <si>
    <t xml:space="preserve">Pravidelné kontrol PZ </t>
  </si>
  <si>
    <t>9h</t>
  </si>
  <si>
    <t>Admin.provoz SVJ, telefony, internet</t>
  </si>
  <si>
    <t>VODA - dle projektu spotřeba 3250 m3 / rok</t>
  </si>
  <si>
    <t>Cena 
dle četnosti</t>
  </si>
  <si>
    <t>TUV - spotřeba dle odběrového diagramu800 GJ / rok</t>
  </si>
  <si>
    <t>TEPLO - spotřeba dle odběrového diagramu 750 GJ / rok</t>
  </si>
  <si>
    <t>CENA za 1 m3</t>
  </si>
  <si>
    <t>odhad spotřeby SV v M3</t>
  </si>
  <si>
    <t>(průměrné měsíční platby v Kč)</t>
  </si>
  <si>
    <t>Nouzové osvětlení</t>
  </si>
  <si>
    <t>kontrola bat./provoz</t>
  </si>
  <si>
    <t>CENA CELKEM TUV</t>
  </si>
  <si>
    <t>CENA CELKEM ÚT</t>
  </si>
  <si>
    <t>PŘEDBĚŽNÝ BUDGET DOMU A SPOL. PROSTOR PRO ROK 2013</t>
  </si>
  <si>
    <t xml:space="preserve">Rozdělení nákladů </t>
  </si>
  <si>
    <t>osoby od 3NP</t>
  </si>
  <si>
    <t>osoby</t>
  </si>
  <si>
    <t>spotřeba</t>
  </si>
  <si>
    <t>30/70 - m2/SS</t>
  </si>
  <si>
    <t>05/95 - m2/SS</t>
  </si>
  <si>
    <t xml:space="preserve"> prům. záloha  na osobu</t>
  </si>
  <si>
    <t>počet evid. osob / BJ</t>
  </si>
  <si>
    <t>Nové předpisy záloh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</si>
</sst>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[$€-1]_-;\-* #,##0.00\ [$€-1]_-;_-* &quot;-&quot;??\ [$€-1]_-;_-@_-"/>
    <numFmt numFmtId="165" formatCode="[$-405]d\.\ mmmm\ yyyy"/>
    <numFmt numFmtId="166" formatCode="#,##0.00_ ;\-#,##0.00\ "/>
    <numFmt numFmtId="167" formatCode="_-* #,##0.000\ &quot;Kč&quot;_-;\-* #,##0.000\ &quot;Kč&quot;_-;_-* &quot;-&quot;??\ &quot;Kč&quot;_-;_-@_-"/>
    <numFmt numFmtId="168" formatCode="_-* #,##0.0\ &quot;Kč&quot;_-;\-* #,##0.0\ &quot;Kč&quot;_-;_-* &quot;-&quot;??\ &quot;Kč&quot;_-;_-@_-"/>
    <numFmt numFmtId="169" formatCode="_-* #,##0.0\ _K_č_-;\-* #,##0.0\ _K_č_-;_-* &quot;-&quot;?\ _K_č_-;_-@_-"/>
    <numFmt numFmtId="170" formatCode="_-* #,##0\ &quot;Kč&quot;_-;\-* #,##0\ &quot;Kč&quot;_-;_-* &quot;-&quot;??\ &quot;Kč&quot;_-;_-@_-"/>
    <numFmt numFmtId="171" formatCode="#,##0\ &quot;Kč&quot;"/>
  </numFmts>
  <fonts count="52">
    <font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0"/>
      <name val="Arial"/>
      <family val="2"/>
    </font>
    <font>
      <b/>
      <sz val="18"/>
      <color indexed="58"/>
      <name val="Times New Roman"/>
      <family val="1"/>
    </font>
    <font>
      <sz val="18"/>
      <name val="Times New Roman"/>
      <family val="1"/>
    </font>
    <font>
      <b/>
      <sz val="16"/>
      <color indexed="58"/>
      <name val="Times New Roman"/>
      <family val="1"/>
    </font>
    <font>
      <sz val="16"/>
      <name val="Times New Roman"/>
      <family val="1"/>
    </font>
    <font>
      <b/>
      <sz val="11"/>
      <color indexed="9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0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CC99FF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28">
    <xf numFmtId="0" fontId="0" fillId="0" borderId="0" xfId="0" applyAlignment="1">
      <alignment/>
    </xf>
    <xf numFmtId="42" fontId="0" fillId="0" borderId="0" xfId="0" applyNumberFormat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3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44" fontId="0" fillId="34" borderId="0" xfId="39" applyFont="1" applyFill="1" applyAlignment="1">
      <alignment horizontal="center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6" borderId="0" xfId="0" applyFill="1" applyBorder="1" applyAlignment="1">
      <alignment/>
    </xf>
    <xf numFmtId="0" fontId="3" fillId="35" borderId="0" xfId="0" applyFont="1" applyFill="1" applyBorder="1" applyAlignment="1">
      <alignment/>
    </xf>
    <xf numFmtId="0" fontId="3" fillId="36" borderId="0" xfId="0" applyFont="1" applyFill="1" applyBorder="1" applyAlignment="1">
      <alignment/>
    </xf>
    <xf numFmtId="0" fontId="3" fillId="33" borderId="0" xfId="0" applyFont="1" applyFill="1" applyAlignment="1">
      <alignment/>
    </xf>
    <xf numFmtId="0" fontId="0" fillId="35" borderId="0" xfId="0" applyFont="1" applyFill="1" applyAlignment="1">
      <alignment/>
    </xf>
    <xf numFmtId="0" fontId="3" fillId="35" borderId="0" xfId="0" applyFont="1" applyFill="1" applyAlignment="1">
      <alignment/>
    </xf>
    <xf numFmtId="0" fontId="3" fillId="35" borderId="0" xfId="0" applyFont="1" applyFill="1" applyAlignment="1">
      <alignment horizontal="left"/>
    </xf>
    <xf numFmtId="0" fontId="3" fillId="36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6" borderId="0" xfId="0" applyFont="1" applyFill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42" fontId="3" fillId="33" borderId="12" xfId="0" applyNumberFormat="1" applyFont="1" applyFill="1" applyBorder="1" applyAlignment="1">
      <alignment/>
    </xf>
    <xf numFmtId="0" fontId="0" fillId="34" borderId="13" xfId="0" applyFill="1" applyBorder="1" applyAlignment="1">
      <alignment horizontal="center" vertical="center"/>
    </xf>
    <xf numFmtId="0" fontId="0" fillId="34" borderId="13" xfId="0" applyFill="1" applyBorder="1" applyAlignment="1">
      <alignment horizontal="center"/>
    </xf>
    <xf numFmtId="0" fontId="0" fillId="34" borderId="13" xfId="0" applyFill="1" applyBorder="1" applyAlignment="1">
      <alignment/>
    </xf>
    <xf numFmtId="44" fontId="0" fillId="34" borderId="13" xfId="0" applyNumberFormat="1" applyFill="1" applyBorder="1" applyAlignment="1">
      <alignment/>
    </xf>
    <xf numFmtId="0" fontId="0" fillId="35" borderId="13" xfId="0" applyFill="1" applyBorder="1" applyAlignment="1">
      <alignment/>
    </xf>
    <xf numFmtId="0" fontId="0" fillId="35" borderId="13" xfId="0" applyFill="1" applyBorder="1" applyAlignment="1">
      <alignment horizontal="center"/>
    </xf>
    <xf numFmtId="44" fontId="0" fillId="35" borderId="13" xfId="0" applyNumberFormat="1" applyFill="1" applyBorder="1" applyAlignment="1">
      <alignment horizontal="center"/>
    </xf>
    <xf numFmtId="0" fontId="3" fillId="36" borderId="14" xfId="0" applyFont="1" applyFill="1" applyBorder="1" applyAlignment="1">
      <alignment/>
    </xf>
    <xf numFmtId="0" fontId="3" fillId="36" borderId="15" xfId="0" applyFont="1" applyFill="1" applyBorder="1" applyAlignment="1">
      <alignment/>
    </xf>
    <xf numFmtId="42" fontId="3" fillId="36" borderId="16" xfId="0" applyNumberFormat="1" applyFont="1" applyFill="1" applyBorder="1" applyAlignment="1">
      <alignment/>
    </xf>
    <xf numFmtId="0" fontId="0" fillId="36" borderId="13" xfId="0" applyFill="1" applyBorder="1" applyAlignment="1">
      <alignment/>
    </xf>
    <xf numFmtId="0" fontId="0" fillId="36" borderId="13" xfId="0" applyFill="1" applyBorder="1" applyAlignment="1">
      <alignment horizontal="center"/>
    </xf>
    <xf numFmtId="0" fontId="0" fillId="36" borderId="13" xfId="0" applyFill="1" applyBorder="1" applyAlignment="1">
      <alignment horizontal="center" wrapText="1"/>
    </xf>
    <xf numFmtId="44" fontId="0" fillId="36" borderId="13" xfId="39" applyFont="1" applyFill="1" applyBorder="1" applyAlignment="1">
      <alignment/>
    </xf>
    <xf numFmtId="44" fontId="0" fillId="36" borderId="13" xfId="0" applyNumberFormat="1" applyFill="1" applyBorder="1" applyAlignment="1">
      <alignment/>
    </xf>
    <xf numFmtId="0" fontId="0" fillId="36" borderId="12" xfId="0" applyFill="1" applyBorder="1" applyAlignment="1">
      <alignment horizontal="center"/>
    </xf>
    <xf numFmtId="0" fontId="0" fillId="36" borderId="17" xfId="0" applyFill="1" applyBorder="1" applyAlignment="1">
      <alignment/>
    </xf>
    <xf numFmtId="0" fontId="0" fillId="36" borderId="18" xfId="0" applyFill="1" applyBorder="1" applyAlignment="1">
      <alignment/>
    </xf>
    <xf numFmtId="0" fontId="0" fillId="36" borderId="16" xfId="0" applyFill="1" applyBorder="1" applyAlignment="1">
      <alignment/>
    </xf>
    <xf numFmtId="0" fontId="0" fillId="33" borderId="13" xfId="0" applyFill="1" applyBorder="1" applyAlignment="1">
      <alignment/>
    </xf>
    <xf numFmtId="44" fontId="0" fillId="33" borderId="17" xfId="0" applyNumberFormat="1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3" xfId="0" applyFill="1" applyBorder="1" applyAlignment="1">
      <alignment horizontal="center" wrapText="1"/>
    </xf>
    <xf numFmtId="44" fontId="0" fillId="33" borderId="13" xfId="39" applyFont="1" applyFill="1" applyBorder="1" applyAlignment="1">
      <alignment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44" fontId="0" fillId="34" borderId="10" xfId="0" applyNumberFormat="1" applyFill="1" applyBorder="1" applyAlignment="1">
      <alignment/>
    </xf>
    <xf numFmtId="44" fontId="3" fillId="34" borderId="11" xfId="0" applyNumberFormat="1" applyFont="1" applyFill="1" applyBorder="1" applyAlignment="1">
      <alignment/>
    </xf>
    <xf numFmtId="0" fontId="0" fillId="36" borderId="10" xfId="0" applyFill="1" applyBorder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4" fontId="0" fillId="0" borderId="0" xfId="0" applyNumberFormat="1" applyFill="1" applyBorder="1" applyAlignment="1">
      <alignment/>
    </xf>
    <xf numFmtId="44" fontId="0" fillId="0" borderId="0" xfId="39" applyFont="1" applyFill="1" applyBorder="1" applyAlignment="1">
      <alignment horizontal="center"/>
    </xf>
    <xf numFmtId="44" fontId="3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0" xfId="39" applyNumberFormat="1" applyFon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wrapText="1"/>
    </xf>
    <xf numFmtId="170" fontId="3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44" fontId="0" fillId="0" borderId="0" xfId="0" applyNumberFormat="1" applyFill="1" applyBorder="1" applyAlignment="1">
      <alignment/>
    </xf>
    <xf numFmtId="44" fontId="3" fillId="0" borderId="0" xfId="0" applyNumberFormat="1" applyFont="1" applyFill="1" applyBorder="1" applyAlignment="1">
      <alignment/>
    </xf>
    <xf numFmtId="44" fontId="0" fillId="0" borderId="0" xfId="0" applyNumberFormat="1" applyFont="1" applyFill="1" applyBorder="1" applyAlignment="1">
      <alignment/>
    </xf>
    <xf numFmtId="42" fontId="0" fillId="0" borderId="0" xfId="0" applyNumberFormat="1" applyFill="1" applyBorder="1" applyAlignment="1">
      <alignment/>
    </xf>
    <xf numFmtId="42" fontId="3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37" borderId="19" xfId="0" applyFont="1" applyFill="1" applyBorder="1" applyAlignment="1">
      <alignment horizontal="center" vertical="center" wrapText="1"/>
    </xf>
    <xf numFmtId="0" fontId="2" fillId="37" borderId="13" xfId="0" applyFont="1" applyFill="1" applyBorder="1" applyAlignment="1">
      <alignment vertical="center" wrapText="1"/>
    </xf>
    <xf numFmtId="0" fontId="2" fillId="37" borderId="13" xfId="0" applyFont="1" applyFill="1" applyBorder="1" applyAlignment="1">
      <alignment horizontal="center" vertical="center" wrapText="1"/>
    </xf>
    <xf numFmtId="42" fontId="2" fillId="37" borderId="13" xfId="39" applyNumberFormat="1" applyFont="1" applyFill="1" applyBorder="1" applyAlignment="1">
      <alignment vertical="center" wrapText="1"/>
    </xf>
    <xf numFmtId="0" fontId="2" fillId="37" borderId="10" xfId="0" applyFont="1" applyFill="1" applyBorder="1" applyAlignment="1">
      <alignment horizontal="center" vertical="center" wrapText="1"/>
    </xf>
    <xf numFmtId="42" fontId="2" fillId="37" borderId="20" xfId="39" applyNumberFormat="1" applyFont="1" applyFill="1" applyBorder="1" applyAlignment="1">
      <alignment horizontal="center" vertical="center" wrapText="1"/>
    </xf>
    <xf numFmtId="0" fontId="2" fillId="37" borderId="21" xfId="0" applyFont="1" applyFill="1" applyBorder="1" applyAlignment="1">
      <alignment horizontal="center" vertical="center" wrapText="1"/>
    </xf>
    <xf numFmtId="0" fontId="2" fillId="37" borderId="22" xfId="0" applyFont="1" applyFill="1" applyBorder="1" applyAlignment="1">
      <alignment vertical="center" wrapText="1"/>
    </xf>
    <xf numFmtId="0" fontId="2" fillId="37" borderId="22" xfId="0" applyFont="1" applyFill="1" applyBorder="1" applyAlignment="1">
      <alignment horizontal="center" vertical="center" wrapText="1"/>
    </xf>
    <xf numFmtId="42" fontId="2" fillId="37" borderId="22" xfId="39" applyNumberFormat="1" applyFont="1" applyFill="1" applyBorder="1" applyAlignment="1">
      <alignment vertical="center" wrapText="1"/>
    </xf>
    <xf numFmtId="1" fontId="2" fillId="37" borderId="22" xfId="39" applyNumberFormat="1" applyFont="1" applyFill="1" applyBorder="1" applyAlignment="1">
      <alignment vertical="center" wrapText="1"/>
    </xf>
    <xf numFmtId="0" fontId="2" fillId="37" borderId="23" xfId="0" applyFont="1" applyFill="1" applyBorder="1" applyAlignment="1">
      <alignment horizontal="center" vertical="center" wrapText="1"/>
    </xf>
    <xf numFmtId="42" fontId="2" fillId="37" borderId="24" xfId="39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1" fontId="2" fillId="37" borderId="13" xfId="39" applyNumberFormat="1" applyFont="1" applyFill="1" applyBorder="1" applyAlignment="1">
      <alignment vertical="center" wrapText="1"/>
    </xf>
    <xf numFmtId="0" fontId="10" fillId="33" borderId="19" xfId="0" applyFont="1" applyFill="1" applyBorder="1" applyAlignment="1">
      <alignment horizontal="center" wrapText="1"/>
    </xf>
    <xf numFmtId="0" fontId="10" fillId="33" borderId="13" xfId="0" applyFont="1" applyFill="1" applyBorder="1" applyAlignment="1">
      <alignment wrapText="1"/>
    </xf>
    <xf numFmtId="0" fontId="10" fillId="33" borderId="13" xfId="0" applyNumberFormat="1" applyFont="1" applyFill="1" applyBorder="1" applyAlignment="1">
      <alignment horizontal="center" wrapText="1"/>
    </xf>
    <xf numFmtId="42" fontId="10" fillId="33" borderId="13" xfId="39" applyNumberFormat="1" applyFont="1" applyFill="1" applyBorder="1" applyAlignment="1">
      <alignment wrapText="1"/>
    </xf>
    <xf numFmtId="0" fontId="10" fillId="33" borderId="13" xfId="0" applyFont="1" applyFill="1" applyBorder="1" applyAlignment="1">
      <alignment horizontal="center" wrapText="1"/>
    </xf>
    <xf numFmtId="12" fontId="10" fillId="33" borderId="13" xfId="0" applyNumberFormat="1" applyFont="1" applyFill="1" applyBorder="1" applyAlignment="1">
      <alignment horizontal="center" wrapText="1"/>
    </xf>
    <xf numFmtId="42" fontId="10" fillId="33" borderId="20" xfId="0" applyNumberFormat="1" applyFont="1" applyFill="1" applyBorder="1" applyAlignment="1">
      <alignment horizontal="right" wrapText="1"/>
    </xf>
    <xf numFmtId="0" fontId="10" fillId="33" borderId="25" xfId="0" applyNumberFormat="1" applyFont="1" applyFill="1" applyBorder="1" applyAlignment="1">
      <alignment horizontal="center" wrapText="1"/>
    </xf>
    <xf numFmtId="0" fontId="10" fillId="33" borderId="13" xfId="0" applyFont="1" applyFill="1" applyBorder="1" applyAlignment="1">
      <alignment horizontal="left" wrapText="1"/>
    </xf>
    <xf numFmtId="0" fontId="10" fillId="33" borderId="26" xfId="0" applyFont="1" applyFill="1" applyBorder="1" applyAlignment="1">
      <alignment/>
    </xf>
    <xf numFmtId="0" fontId="10" fillId="33" borderId="27" xfId="0" applyFont="1" applyFill="1" applyBorder="1" applyAlignment="1">
      <alignment wrapText="1"/>
    </xf>
    <xf numFmtId="0" fontId="10" fillId="33" borderId="27" xfId="0" applyFont="1" applyFill="1" applyBorder="1" applyAlignment="1">
      <alignment/>
    </xf>
    <xf numFmtId="42" fontId="10" fillId="33" borderId="28" xfId="0" applyNumberFormat="1" applyFont="1" applyFill="1" applyBorder="1" applyAlignment="1">
      <alignment/>
    </xf>
    <xf numFmtId="0" fontId="10" fillId="33" borderId="29" xfId="0" applyFont="1" applyFill="1" applyBorder="1" applyAlignment="1">
      <alignment horizontal="center" wrapText="1"/>
    </xf>
    <xf numFmtId="0" fontId="10" fillId="33" borderId="17" xfId="0" applyFont="1" applyFill="1" applyBorder="1" applyAlignment="1">
      <alignment wrapText="1"/>
    </xf>
    <xf numFmtId="0" fontId="10" fillId="33" borderId="17" xfId="0" applyNumberFormat="1" applyFont="1" applyFill="1" applyBorder="1" applyAlignment="1">
      <alignment horizontal="center" wrapText="1"/>
    </xf>
    <xf numFmtId="42" fontId="10" fillId="33" borderId="17" xfId="39" applyNumberFormat="1" applyFont="1" applyFill="1" applyBorder="1" applyAlignment="1">
      <alignment wrapText="1"/>
    </xf>
    <xf numFmtId="0" fontId="10" fillId="33" borderId="17" xfId="0" applyFont="1" applyFill="1" applyBorder="1" applyAlignment="1">
      <alignment horizontal="center" wrapText="1"/>
    </xf>
    <xf numFmtId="12" fontId="10" fillId="33" borderId="17" xfId="0" applyNumberFormat="1" applyFont="1" applyFill="1" applyBorder="1" applyAlignment="1">
      <alignment horizontal="center" wrapText="1"/>
    </xf>
    <xf numFmtId="42" fontId="10" fillId="33" borderId="30" xfId="0" applyNumberFormat="1" applyFont="1" applyFill="1" applyBorder="1" applyAlignment="1">
      <alignment horizontal="right" wrapText="1"/>
    </xf>
    <xf numFmtId="0" fontId="12" fillId="33" borderId="31" xfId="0" applyFont="1" applyFill="1" applyBorder="1" applyAlignment="1">
      <alignment horizontal="center" vertical="center" wrapText="1"/>
    </xf>
    <xf numFmtId="0" fontId="12" fillId="33" borderId="32" xfId="0" applyFont="1" applyFill="1" applyBorder="1" applyAlignment="1">
      <alignment horizontal="center" vertical="center" wrapText="1"/>
    </xf>
    <xf numFmtId="42" fontId="12" fillId="33" borderId="32" xfId="39" applyNumberFormat="1" applyFont="1" applyFill="1" applyBorder="1" applyAlignment="1">
      <alignment horizontal="center" vertical="center" wrapText="1"/>
    </xf>
    <xf numFmtId="9" fontId="12" fillId="33" borderId="32" xfId="0" applyNumberFormat="1" applyFont="1" applyFill="1" applyBorder="1" applyAlignment="1">
      <alignment horizontal="center" vertical="center" wrapText="1"/>
    </xf>
    <xf numFmtId="42" fontId="12" fillId="33" borderId="33" xfId="0" applyNumberFormat="1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42" fontId="2" fillId="0" borderId="13" xfId="39" applyNumberFormat="1" applyFont="1" applyFill="1" applyBorder="1" applyAlignment="1">
      <alignment vertical="center" wrapText="1"/>
    </xf>
    <xf numFmtId="1" fontId="2" fillId="0" borderId="13" xfId="39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wrapText="1"/>
    </xf>
    <xf numFmtId="0" fontId="9" fillId="38" borderId="19" xfId="0" applyFont="1" applyFill="1" applyBorder="1" applyAlignment="1">
      <alignment horizontal="center" vertical="center" wrapText="1"/>
    </xf>
    <xf numFmtId="0" fontId="9" fillId="38" borderId="11" xfId="0" applyFont="1" applyFill="1" applyBorder="1" applyAlignment="1">
      <alignment vertical="center" wrapText="1"/>
    </xf>
    <xf numFmtId="1" fontId="9" fillId="38" borderId="11" xfId="0" applyNumberFormat="1" applyFont="1" applyFill="1" applyBorder="1" applyAlignment="1">
      <alignment vertical="center" wrapText="1"/>
    </xf>
    <xf numFmtId="0" fontId="2" fillId="38" borderId="20" xfId="0" applyFont="1" applyFill="1" applyBorder="1" applyAlignment="1">
      <alignment wrapText="1"/>
    </xf>
    <xf numFmtId="0" fontId="2" fillId="38" borderId="19" xfId="0" applyFont="1" applyFill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8" fillId="38" borderId="29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/>
    </xf>
    <xf numFmtId="0" fontId="8" fillId="38" borderId="17" xfId="0" applyFont="1" applyFill="1" applyBorder="1" applyAlignment="1">
      <alignment horizontal="center" vertical="center" wrapText="1"/>
    </xf>
    <xf numFmtId="0" fontId="8" fillId="38" borderId="14" xfId="0" applyFont="1" applyFill="1" applyBorder="1" applyAlignment="1">
      <alignment horizontal="center" vertical="center"/>
    </xf>
    <xf numFmtId="0" fontId="8" fillId="36" borderId="34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/>
    </xf>
    <xf numFmtId="0" fontId="8" fillId="36" borderId="35" xfId="0" applyFont="1" applyFill="1" applyBorder="1" applyAlignment="1">
      <alignment horizontal="center" vertical="center" wrapText="1"/>
    </xf>
    <xf numFmtId="0" fontId="8" fillId="36" borderId="36" xfId="0" applyFont="1" applyFill="1" applyBorder="1" applyAlignment="1">
      <alignment horizontal="center" vertical="center"/>
    </xf>
    <xf numFmtId="0" fontId="9" fillId="39" borderId="37" xfId="0" applyFont="1" applyFill="1" applyBorder="1" applyAlignment="1">
      <alignment horizontal="left"/>
    </xf>
    <xf numFmtId="0" fontId="2" fillId="39" borderId="38" xfId="0" applyFont="1" applyFill="1" applyBorder="1" applyAlignment="1">
      <alignment/>
    </xf>
    <xf numFmtId="0" fontId="2" fillId="39" borderId="39" xfId="0" applyFont="1" applyFill="1" applyBorder="1" applyAlignment="1">
      <alignment/>
    </xf>
    <xf numFmtId="0" fontId="2" fillId="39" borderId="40" xfId="0" applyFont="1" applyFill="1" applyBorder="1" applyAlignment="1">
      <alignment/>
    </xf>
    <xf numFmtId="0" fontId="2" fillId="39" borderId="41" xfId="0" applyFont="1" applyFill="1" applyBorder="1" applyAlignment="1">
      <alignment/>
    </xf>
    <xf numFmtId="44" fontId="11" fillId="39" borderId="42" xfId="0" applyNumberFormat="1" applyFont="1" applyFill="1" applyBorder="1" applyAlignment="1">
      <alignment/>
    </xf>
    <xf numFmtId="0" fontId="9" fillId="39" borderId="43" xfId="0" applyFont="1" applyFill="1" applyBorder="1" applyAlignment="1">
      <alignment horizontal="left"/>
    </xf>
    <xf numFmtId="0" fontId="2" fillId="39" borderId="44" xfId="0" applyFont="1" applyFill="1" applyBorder="1" applyAlignment="1">
      <alignment/>
    </xf>
    <xf numFmtId="42" fontId="12" fillId="39" borderId="45" xfId="0" applyNumberFormat="1" applyFont="1" applyFill="1" applyBorder="1" applyAlignment="1">
      <alignment/>
    </xf>
    <xf numFmtId="42" fontId="12" fillId="38" borderId="11" xfId="0" applyNumberFormat="1" applyFont="1" applyFill="1" applyBorder="1" applyAlignment="1">
      <alignment vertical="center" wrapText="1"/>
    </xf>
    <xf numFmtId="42" fontId="12" fillId="38" borderId="17" xfId="0" applyNumberFormat="1" applyFont="1" applyFill="1" applyBorder="1" applyAlignment="1">
      <alignment horizontal="center" vertical="center" wrapText="1"/>
    </xf>
    <xf numFmtId="0" fontId="12" fillId="38" borderId="10" xfId="0" applyFont="1" applyFill="1" applyBorder="1" applyAlignment="1">
      <alignment vertical="center"/>
    </xf>
    <xf numFmtId="0" fontId="12" fillId="38" borderId="17" xfId="0" applyFont="1" applyFill="1" applyBorder="1" applyAlignment="1">
      <alignment horizontal="left" vertical="center"/>
    </xf>
    <xf numFmtId="0" fontId="12" fillId="38" borderId="13" xfId="0" applyFont="1" applyFill="1" applyBorder="1" applyAlignment="1">
      <alignment horizontal="left" vertical="center" wrapText="1"/>
    </xf>
    <xf numFmtId="0" fontId="10" fillId="38" borderId="13" xfId="0" applyFont="1" applyFill="1" applyBorder="1" applyAlignment="1">
      <alignment horizontal="center" vertical="center" wrapText="1"/>
    </xf>
    <xf numFmtId="42" fontId="10" fillId="38" borderId="13" xfId="39" applyNumberFormat="1" applyFont="1" applyFill="1" applyBorder="1" applyAlignment="1">
      <alignment vertical="center" wrapText="1"/>
    </xf>
    <xf numFmtId="1" fontId="10" fillId="38" borderId="13" xfId="39" applyNumberFormat="1" applyFont="1" applyFill="1" applyBorder="1" applyAlignment="1">
      <alignment vertical="center" wrapText="1"/>
    </xf>
    <xf numFmtId="42" fontId="12" fillId="38" borderId="13" xfId="39" applyNumberFormat="1" applyFont="1" applyFill="1" applyBorder="1" applyAlignment="1">
      <alignment vertical="center" wrapText="1"/>
    </xf>
    <xf numFmtId="44" fontId="3" fillId="35" borderId="11" xfId="0" applyNumberFormat="1" applyFont="1" applyFill="1" applyBorder="1" applyAlignment="1">
      <alignment/>
    </xf>
    <xf numFmtId="0" fontId="0" fillId="33" borderId="10" xfId="0" applyFill="1" applyBorder="1" applyAlignment="1">
      <alignment horizontal="center" wrapText="1"/>
    </xf>
    <xf numFmtId="0" fontId="3" fillId="33" borderId="45" xfId="0" applyFont="1" applyFill="1" applyBorder="1" applyAlignment="1">
      <alignment horizontal="center" vertical="center" wrapText="1"/>
    </xf>
    <xf numFmtId="0" fontId="3" fillId="33" borderId="46" xfId="0" applyFont="1" applyFill="1" applyBorder="1" applyAlignment="1">
      <alignment/>
    </xf>
    <xf numFmtId="0" fontId="0" fillId="35" borderId="10" xfId="0" applyFill="1" applyBorder="1" applyAlignment="1">
      <alignment horizontal="center"/>
    </xf>
    <xf numFmtId="44" fontId="0" fillId="35" borderId="10" xfId="0" applyNumberFormat="1" applyFill="1" applyBorder="1" applyAlignment="1">
      <alignment horizontal="center"/>
    </xf>
    <xf numFmtId="0" fontId="0" fillId="35" borderId="45" xfId="0" applyFill="1" applyBorder="1" applyAlignment="1">
      <alignment horizontal="center"/>
    </xf>
    <xf numFmtId="44" fontId="0" fillId="35" borderId="47" xfId="39" applyFont="1" applyFill="1" applyBorder="1" applyAlignment="1">
      <alignment/>
    </xf>
    <xf numFmtId="0" fontId="0" fillId="35" borderId="47" xfId="0" applyFill="1" applyBorder="1" applyAlignment="1">
      <alignment/>
    </xf>
    <xf numFmtId="170" fontId="3" fillId="40" borderId="48" xfId="0" applyNumberFormat="1" applyFont="1" applyFill="1" applyBorder="1" applyAlignment="1">
      <alignment/>
    </xf>
    <xf numFmtId="170" fontId="3" fillId="34" borderId="48" xfId="0" applyNumberFormat="1" applyFont="1" applyFill="1" applyBorder="1" applyAlignment="1">
      <alignment/>
    </xf>
    <xf numFmtId="0" fontId="4" fillId="0" borderId="0" xfId="0" applyFont="1" applyAlignment="1">
      <alignment horizontal="left"/>
    </xf>
    <xf numFmtId="42" fontId="12" fillId="39" borderId="37" xfId="0" applyNumberFormat="1" applyFont="1" applyFill="1" applyBorder="1" applyAlignment="1">
      <alignment horizontal="center" vertical="center"/>
    </xf>
    <xf numFmtId="42" fontId="12" fillId="39" borderId="38" xfId="0" applyNumberFormat="1" applyFont="1" applyFill="1" applyBorder="1" applyAlignment="1">
      <alignment horizontal="center" vertical="center"/>
    </xf>
    <xf numFmtId="44" fontId="11" fillId="39" borderId="43" xfId="0" applyNumberFormat="1" applyFont="1" applyFill="1" applyBorder="1" applyAlignment="1">
      <alignment horizontal="center"/>
    </xf>
    <xf numFmtId="44" fontId="11" fillId="39" borderId="44" xfId="0" applyNumberFormat="1" applyFont="1" applyFill="1" applyBorder="1" applyAlignment="1">
      <alignment horizontal="center"/>
    </xf>
    <xf numFmtId="0" fontId="2" fillId="39" borderId="39" xfId="0" applyFont="1" applyFill="1" applyBorder="1" applyAlignment="1">
      <alignment horizontal="center"/>
    </xf>
    <xf numFmtId="0" fontId="2" fillId="39" borderId="49" xfId="0" applyFont="1" applyFill="1" applyBorder="1" applyAlignment="1">
      <alignment horizontal="center"/>
    </xf>
    <xf numFmtId="0" fontId="0" fillId="35" borderId="25" xfId="0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4" borderId="25" xfId="0" applyFill="1" applyBorder="1" applyAlignment="1">
      <alignment vertical="center" wrapText="1"/>
    </xf>
    <xf numFmtId="0" fontId="0" fillId="0" borderId="17" xfId="0" applyBorder="1" applyAlignment="1">
      <alignment vertical="center"/>
    </xf>
    <xf numFmtId="0" fontId="3" fillId="33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0" fontId="3" fillId="35" borderId="0" xfId="0" applyFont="1" applyFill="1" applyAlignment="1">
      <alignment horizontal="center"/>
    </xf>
    <xf numFmtId="0" fontId="3" fillId="36" borderId="0" xfId="0" applyFont="1" applyFill="1" applyAlignment="1">
      <alignment horizontal="center"/>
    </xf>
    <xf numFmtId="171" fontId="3" fillId="33" borderId="50" xfId="0" applyNumberFormat="1" applyFont="1" applyFill="1" applyBorder="1" applyAlignment="1">
      <alignment horizontal="right" vertical="center"/>
    </xf>
    <xf numFmtId="171" fontId="3" fillId="33" borderId="42" xfId="0" applyNumberFormat="1" applyFont="1" applyFill="1" applyBorder="1" applyAlignment="1">
      <alignment horizontal="right" vertical="center"/>
    </xf>
    <xf numFmtId="0" fontId="3" fillId="34" borderId="51" xfId="0" applyFont="1" applyFill="1" applyBorder="1" applyAlignment="1">
      <alignment horizontal="center" wrapText="1"/>
    </xf>
    <xf numFmtId="0" fontId="3" fillId="34" borderId="52" xfId="0" applyFont="1" applyFill="1" applyBorder="1" applyAlignment="1">
      <alignment horizontal="center" wrapText="1"/>
    </xf>
    <xf numFmtId="0" fontId="3" fillId="36" borderId="45" xfId="0" applyFont="1" applyFill="1" applyBorder="1" applyAlignment="1">
      <alignment horizontal="center" vertical="center" wrapText="1"/>
    </xf>
    <xf numFmtId="0" fontId="3" fillId="36" borderId="46" xfId="0" applyFont="1" applyFill="1" applyBorder="1" applyAlignment="1">
      <alignment horizontal="center" vertical="center" wrapText="1"/>
    </xf>
    <xf numFmtId="44" fontId="3" fillId="33" borderId="13" xfId="39" applyFont="1" applyFill="1" applyBorder="1" applyAlignment="1">
      <alignment/>
    </xf>
    <xf numFmtId="44" fontId="51" fillId="36" borderId="12" xfId="39" applyFont="1" applyFill="1" applyBorder="1" applyAlignment="1">
      <alignment/>
    </xf>
    <xf numFmtId="0" fontId="51" fillId="36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42" fontId="51" fillId="36" borderId="50" xfId="0" applyNumberFormat="1" applyFont="1" applyFill="1" applyBorder="1" applyAlignment="1">
      <alignment horizontal="center" vertical="center" wrapText="1"/>
    </xf>
    <xf numFmtId="0" fontId="51" fillId="36" borderId="42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8" fillId="36" borderId="36" xfId="0" applyFont="1" applyFill="1" applyBorder="1" applyAlignment="1">
      <alignment horizontal="center" vertical="center" wrapText="1"/>
    </xf>
    <xf numFmtId="42" fontId="2" fillId="0" borderId="0" xfId="0" applyNumberFormat="1" applyFont="1" applyAlignment="1">
      <alignment/>
    </xf>
    <xf numFmtId="0" fontId="2" fillId="0" borderId="10" xfId="0" applyFont="1" applyFill="1" applyBorder="1" applyAlignment="1">
      <alignment wrapText="1"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wrapText="1"/>
    </xf>
    <xf numFmtId="42" fontId="2" fillId="0" borderId="13" xfId="0" applyNumberFormat="1" applyFont="1" applyBorder="1" applyAlignment="1">
      <alignment/>
    </xf>
    <xf numFmtId="171" fontId="8" fillId="38" borderId="53" xfId="0" applyNumberFormat="1" applyFont="1" applyFill="1" applyBorder="1" applyAlignment="1">
      <alignment horizontal="center" vertical="center"/>
    </xf>
    <xf numFmtId="0" fontId="2" fillId="41" borderId="13" xfId="0" applyFont="1" applyFill="1" applyBorder="1" applyAlignment="1">
      <alignment/>
    </xf>
    <xf numFmtId="42" fontId="2" fillId="41" borderId="13" xfId="39" applyNumberFormat="1" applyFont="1" applyFill="1" applyBorder="1" applyAlignment="1">
      <alignment vertical="center" wrapText="1"/>
    </xf>
    <xf numFmtId="171" fontId="9" fillId="41" borderId="13" xfId="0" applyNumberFormat="1" applyFont="1" applyFill="1" applyBorder="1" applyAlignment="1">
      <alignment horizontal="right" vertical="center"/>
    </xf>
    <xf numFmtId="42" fontId="9" fillId="41" borderId="13" xfId="0" applyNumberFormat="1" applyFont="1" applyFill="1" applyBorder="1" applyAlignment="1">
      <alignment horizontal="right" vertical="center"/>
    </xf>
    <xf numFmtId="0" fontId="9" fillId="41" borderId="13" xfId="0" applyFont="1" applyFill="1" applyBorder="1" applyAlignment="1">
      <alignment horizontal="right" vertical="center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8" fillId="36" borderId="36" xfId="0" applyFont="1" applyFill="1" applyBorder="1" applyAlignment="1">
      <alignment horizontal="right" vertical="center" wrapText="1"/>
    </xf>
    <xf numFmtId="171" fontId="9" fillId="41" borderId="13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="90" zoomScaleNormal="90" zoomScalePageLayoutView="0" workbookViewId="0" topLeftCell="A1">
      <pane ySplit="6" topLeftCell="A7" activePane="bottomLeft" state="frozen"/>
      <selection pane="topLeft" activeCell="A1" sqref="A1"/>
      <selection pane="bottomLeft" activeCell="L28" sqref="L28"/>
    </sheetView>
  </sheetViews>
  <sheetFormatPr defaultColWidth="9.140625" defaultRowHeight="12.75"/>
  <cols>
    <col min="1" max="1" width="11.28125" style="87" customWidth="1"/>
    <col min="2" max="2" width="30.7109375" style="87" customWidth="1"/>
    <col min="3" max="3" width="10.8515625" style="87" bestFit="1" customWidth="1"/>
    <col min="4" max="4" width="15.7109375" style="87" customWidth="1"/>
    <col min="5" max="5" width="10.421875" style="87" customWidth="1"/>
    <col min="6" max="6" width="15.7109375" style="87" customWidth="1"/>
    <col min="7" max="7" width="8.7109375" style="87" customWidth="1"/>
    <col min="8" max="8" width="25.7109375" style="102" customWidth="1"/>
    <col min="9" max="9" width="13.7109375" style="87" customWidth="1"/>
    <col min="10" max="11" width="12.7109375" style="87" customWidth="1"/>
    <col min="12" max="12" width="10.7109375" style="227" customWidth="1"/>
    <col min="13" max="13" width="9.140625" style="87" customWidth="1"/>
    <col min="14" max="14" width="10.57421875" style="87" bestFit="1" customWidth="1"/>
    <col min="15" max="15" width="11.57421875" style="87" bestFit="1" customWidth="1"/>
    <col min="16" max="16384" width="9.140625" style="87" customWidth="1"/>
  </cols>
  <sheetData>
    <row r="1" spans="8:12" s="56" customFormat="1" ht="11.25" customHeight="1">
      <c r="H1" s="86"/>
      <c r="L1" s="223"/>
    </row>
    <row r="2" spans="1:12" s="58" customFormat="1" ht="19.5" customHeight="1">
      <c r="A2" s="57" t="s">
        <v>45</v>
      </c>
      <c r="B2" s="57"/>
      <c r="C2" s="57" t="s">
        <v>48</v>
      </c>
      <c r="D2" s="57"/>
      <c r="E2" s="57"/>
      <c r="F2" s="57"/>
      <c r="G2" s="57"/>
      <c r="H2" s="105"/>
      <c r="L2" s="224"/>
    </row>
    <row r="3" spans="1:12" s="58" customFormat="1" ht="19.5" customHeight="1">
      <c r="A3" s="57" t="s">
        <v>46</v>
      </c>
      <c r="B3" s="57"/>
      <c r="C3" s="58" t="s">
        <v>49</v>
      </c>
      <c r="H3" s="105"/>
      <c r="L3" s="224"/>
    </row>
    <row r="4" spans="1:12" s="56" customFormat="1" ht="24.75" customHeight="1">
      <c r="A4" s="183" t="s">
        <v>95</v>
      </c>
      <c r="B4" s="183"/>
      <c r="C4" s="183"/>
      <c r="D4" s="183"/>
      <c r="E4" s="183"/>
      <c r="F4" s="183"/>
      <c r="G4" s="183"/>
      <c r="H4" s="183"/>
      <c r="L4" s="223"/>
    </row>
    <row r="5" spans="1:12" s="56" customFormat="1" ht="6" customHeight="1" thickBot="1">
      <c r="A5" s="183"/>
      <c r="B5" s="183"/>
      <c r="C5" s="183"/>
      <c r="D5" s="183"/>
      <c r="E5" s="183"/>
      <c r="F5" s="183"/>
      <c r="G5" s="183"/>
      <c r="H5" s="86"/>
      <c r="L5" s="223"/>
    </row>
    <row r="6" spans="1:12" ht="39.75" customHeight="1">
      <c r="A6" s="150" t="s">
        <v>18</v>
      </c>
      <c r="B6" s="151" t="s">
        <v>16</v>
      </c>
      <c r="C6" s="151" t="s">
        <v>11</v>
      </c>
      <c r="D6" s="152" t="s">
        <v>85</v>
      </c>
      <c r="E6" s="152" t="s">
        <v>60</v>
      </c>
      <c r="F6" s="152" t="s">
        <v>52</v>
      </c>
      <c r="G6" s="151" t="s">
        <v>17</v>
      </c>
      <c r="H6" s="153" t="s">
        <v>53</v>
      </c>
      <c r="I6" s="211" t="s">
        <v>96</v>
      </c>
      <c r="J6" s="211" t="s">
        <v>103</v>
      </c>
      <c r="K6" s="211" t="s">
        <v>102</v>
      </c>
      <c r="L6" s="225" t="s">
        <v>104</v>
      </c>
    </row>
    <row r="7" spans="1:12" ht="15" customHeight="1">
      <c r="A7" s="146"/>
      <c r="B7" s="166" t="s">
        <v>78</v>
      </c>
      <c r="C7" s="147"/>
      <c r="D7" s="148"/>
      <c r="E7" s="148"/>
      <c r="F7" s="164">
        <f>SUM(F8:F20)</f>
        <v>1640762.125</v>
      </c>
      <c r="G7" s="149"/>
      <c r="H7" s="217"/>
      <c r="I7" s="214"/>
      <c r="J7" s="214"/>
      <c r="K7" s="214"/>
      <c r="L7" s="226">
        <f>SUM(L8:L20)</f>
        <v>1370</v>
      </c>
    </row>
    <row r="8" spans="1:12" ht="15" customHeight="1">
      <c r="A8" s="133">
        <v>1</v>
      </c>
      <c r="B8" s="134" t="s">
        <v>79</v>
      </c>
      <c r="C8" s="135">
        <v>1</v>
      </c>
      <c r="D8" s="136">
        <v>21500</v>
      </c>
      <c r="E8" s="137">
        <v>4</v>
      </c>
      <c r="F8" s="219">
        <f>E8*D8</f>
        <v>86000</v>
      </c>
      <c r="G8" s="138" t="s">
        <v>0</v>
      </c>
      <c r="H8" s="213"/>
      <c r="I8" s="215" t="s">
        <v>97</v>
      </c>
      <c r="J8" s="214">
        <v>134</v>
      </c>
      <c r="K8" s="216">
        <f>F8/J8/12</f>
        <v>53.482587064676615</v>
      </c>
      <c r="L8" s="220">
        <v>60</v>
      </c>
    </row>
    <row r="9" spans="1:12" ht="15" customHeight="1">
      <c r="A9" s="133">
        <v>2</v>
      </c>
      <c r="B9" s="134" t="s">
        <v>1</v>
      </c>
      <c r="C9" s="135">
        <v>1</v>
      </c>
      <c r="D9" s="136">
        <f>'Plyn+El.+Voda+Topení+TUV'!F17/4</f>
        <v>5000</v>
      </c>
      <c r="E9" s="137">
        <v>4</v>
      </c>
      <c r="F9" s="219">
        <f aca="true" t="shared" si="0" ref="F9:F20">E9*D9</f>
        <v>20000</v>
      </c>
      <c r="G9" s="138" t="s">
        <v>0</v>
      </c>
      <c r="H9" s="213"/>
      <c r="I9" s="214" t="s">
        <v>98</v>
      </c>
      <c r="J9" s="214">
        <v>148</v>
      </c>
      <c r="K9" s="216">
        <f>F9/J9/12</f>
        <v>11.26126126126126</v>
      </c>
      <c r="L9" s="220">
        <v>10</v>
      </c>
    </row>
    <row r="10" spans="1:12" ht="15" customHeight="1">
      <c r="A10" s="133">
        <v>3</v>
      </c>
      <c r="B10" s="134" t="s">
        <v>2</v>
      </c>
      <c r="C10" s="135">
        <v>1</v>
      </c>
      <c r="D10" s="136">
        <f>'Plyn+El.+Voda+Topení+TUV'!F26/4</f>
        <v>77135.53125</v>
      </c>
      <c r="E10" s="137">
        <v>4</v>
      </c>
      <c r="F10" s="219">
        <f t="shared" si="0"/>
        <v>308542.125</v>
      </c>
      <c r="G10" s="138" t="s">
        <v>0</v>
      </c>
      <c r="H10" s="213"/>
      <c r="I10" s="214" t="s">
        <v>99</v>
      </c>
      <c r="J10" s="214">
        <v>148</v>
      </c>
      <c r="K10" s="216">
        <f>F10/J10/12</f>
        <v>173.72867398648648</v>
      </c>
      <c r="L10" s="220">
        <v>175</v>
      </c>
    </row>
    <row r="11" spans="1:12" ht="15" customHeight="1">
      <c r="A11" s="133">
        <v>4</v>
      </c>
      <c r="B11" s="134" t="s">
        <v>3</v>
      </c>
      <c r="C11" s="135">
        <v>1</v>
      </c>
      <c r="D11" s="136">
        <v>49300</v>
      </c>
      <c r="E11" s="137">
        <v>9</v>
      </c>
      <c r="F11" s="219">
        <f t="shared" si="0"/>
        <v>443700</v>
      </c>
      <c r="G11" s="138" t="s">
        <v>0</v>
      </c>
      <c r="H11" s="213"/>
      <c r="I11" s="214" t="s">
        <v>100</v>
      </c>
      <c r="J11" s="214">
        <v>60</v>
      </c>
      <c r="K11" s="216">
        <f>F11/J11/12</f>
        <v>616.25</v>
      </c>
      <c r="L11" s="220">
        <v>685</v>
      </c>
    </row>
    <row r="12" spans="1:12" ht="15" customHeight="1">
      <c r="A12" s="133">
        <v>5</v>
      </c>
      <c r="B12" s="134" t="s">
        <v>4</v>
      </c>
      <c r="C12" s="135">
        <v>1</v>
      </c>
      <c r="D12" s="136">
        <v>56400</v>
      </c>
      <c r="E12" s="137">
        <v>12</v>
      </c>
      <c r="F12" s="219">
        <f t="shared" si="0"/>
        <v>676800</v>
      </c>
      <c r="G12" s="138" t="s">
        <v>0</v>
      </c>
      <c r="H12" s="213"/>
      <c r="I12" s="214" t="s">
        <v>101</v>
      </c>
      <c r="J12" s="214">
        <v>148</v>
      </c>
      <c r="K12" s="216">
        <f>F12/J12/12</f>
        <v>381.0810810810811</v>
      </c>
      <c r="L12" s="220">
        <v>380</v>
      </c>
    </row>
    <row r="13" spans="1:12" ht="15" customHeight="1">
      <c r="A13" s="133">
        <v>6</v>
      </c>
      <c r="B13" s="134" t="s">
        <v>5</v>
      </c>
      <c r="C13" s="135">
        <v>1</v>
      </c>
      <c r="D13" s="136">
        <v>27300</v>
      </c>
      <c r="E13" s="137">
        <v>2</v>
      </c>
      <c r="F13" s="219">
        <f t="shared" si="0"/>
        <v>54600</v>
      </c>
      <c r="G13" s="138" t="s">
        <v>0</v>
      </c>
      <c r="H13" s="213"/>
      <c r="I13" s="214" t="s">
        <v>98</v>
      </c>
      <c r="J13" s="214">
        <v>148</v>
      </c>
      <c r="K13" s="216">
        <f>F13/J13/12</f>
        <v>30.743243243243242</v>
      </c>
      <c r="L13" s="220">
        <v>30</v>
      </c>
    </row>
    <row r="14" spans="1:12" ht="15" customHeight="1">
      <c r="A14" s="133">
        <v>7</v>
      </c>
      <c r="B14" s="134" t="s">
        <v>7</v>
      </c>
      <c r="C14" s="135">
        <v>1</v>
      </c>
      <c r="D14" s="136">
        <v>2410</v>
      </c>
      <c r="E14" s="137">
        <v>12</v>
      </c>
      <c r="F14" s="136">
        <f>E14*D14</f>
        <v>28920</v>
      </c>
      <c r="G14" s="138" t="s">
        <v>0</v>
      </c>
      <c r="H14" s="213"/>
      <c r="I14" s="214" t="s">
        <v>98</v>
      </c>
      <c r="J14" s="214">
        <v>148</v>
      </c>
      <c r="K14" s="216">
        <f aca="true" t="shared" si="1" ref="K14:K20">F14/J14/12</f>
        <v>16.283783783783786</v>
      </c>
      <c r="L14" s="221">
        <v>30</v>
      </c>
    </row>
    <row r="15" spans="1:12" ht="15" customHeight="1">
      <c r="A15" s="133">
        <v>8</v>
      </c>
      <c r="B15" s="134" t="s">
        <v>8</v>
      </c>
      <c r="C15" s="135">
        <v>1</v>
      </c>
      <c r="D15" s="136">
        <v>250</v>
      </c>
      <c r="E15" s="137">
        <v>12</v>
      </c>
      <c r="F15" s="136">
        <f>E15*D15</f>
        <v>3000</v>
      </c>
      <c r="G15" s="138" t="s">
        <v>0</v>
      </c>
      <c r="H15" s="213"/>
      <c r="I15" s="214" t="s">
        <v>98</v>
      </c>
      <c r="J15" s="214">
        <v>148</v>
      </c>
      <c r="K15" s="216">
        <f t="shared" si="1"/>
        <v>1.6891891891891893</v>
      </c>
      <c r="L15" s="222"/>
    </row>
    <row r="16" spans="1:12" ht="15" customHeight="1">
      <c r="A16" s="133" t="s">
        <v>19</v>
      </c>
      <c r="B16" s="134" t="s">
        <v>9</v>
      </c>
      <c r="C16" s="135">
        <v>1</v>
      </c>
      <c r="D16" s="136">
        <v>750</v>
      </c>
      <c r="E16" s="137">
        <v>4</v>
      </c>
      <c r="F16" s="136">
        <f t="shared" si="0"/>
        <v>3000</v>
      </c>
      <c r="G16" s="138" t="s">
        <v>0</v>
      </c>
      <c r="H16" s="213"/>
      <c r="I16" s="214" t="s">
        <v>98</v>
      </c>
      <c r="J16" s="214">
        <v>148</v>
      </c>
      <c r="K16" s="216">
        <f t="shared" si="1"/>
        <v>1.6891891891891893</v>
      </c>
      <c r="L16" s="222"/>
    </row>
    <row r="17" spans="1:12" ht="15" customHeight="1">
      <c r="A17" s="133" t="s">
        <v>20</v>
      </c>
      <c r="B17" s="134" t="s">
        <v>50</v>
      </c>
      <c r="C17" s="135">
        <v>1</v>
      </c>
      <c r="D17" s="136">
        <v>700</v>
      </c>
      <c r="E17" s="137">
        <v>4</v>
      </c>
      <c r="F17" s="136">
        <f t="shared" si="0"/>
        <v>2800</v>
      </c>
      <c r="G17" s="138" t="s">
        <v>0</v>
      </c>
      <c r="H17" s="213"/>
      <c r="I17" s="214" t="s">
        <v>98</v>
      </c>
      <c r="J17" s="214">
        <v>148</v>
      </c>
      <c r="K17" s="216">
        <f t="shared" si="1"/>
        <v>1.5765765765765767</v>
      </c>
      <c r="L17" s="222"/>
    </row>
    <row r="18" spans="1:12" ht="15" customHeight="1">
      <c r="A18" s="133" t="s">
        <v>21</v>
      </c>
      <c r="B18" s="134" t="s">
        <v>59</v>
      </c>
      <c r="C18" s="135">
        <v>1</v>
      </c>
      <c r="D18" s="136">
        <v>800</v>
      </c>
      <c r="E18" s="137">
        <v>4</v>
      </c>
      <c r="F18" s="136">
        <f t="shared" si="0"/>
        <v>3200</v>
      </c>
      <c r="G18" s="138" t="s">
        <v>0</v>
      </c>
      <c r="H18" s="213"/>
      <c r="I18" s="214" t="s">
        <v>98</v>
      </c>
      <c r="J18" s="214">
        <v>148</v>
      </c>
      <c r="K18" s="216">
        <f t="shared" si="1"/>
        <v>1.8018018018018018</v>
      </c>
      <c r="L18" s="222"/>
    </row>
    <row r="19" spans="1:12" ht="15" customHeight="1">
      <c r="A19" s="133">
        <v>10</v>
      </c>
      <c r="B19" s="134" t="s">
        <v>10</v>
      </c>
      <c r="C19" s="135">
        <v>1</v>
      </c>
      <c r="D19" s="136">
        <v>3500</v>
      </c>
      <c r="E19" s="137">
        <v>2</v>
      </c>
      <c r="F19" s="136">
        <f t="shared" si="0"/>
        <v>7000</v>
      </c>
      <c r="G19" s="138" t="s">
        <v>0</v>
      </c>
      <c r="H19" s="213"/>
      <c r="I19" s="214" t="s">
        <v>98</v>
      </c>
      <c r="J19" s="214">
        <v>148</v>
      </c>
      <c r="K19" s="216">
        <f t="shared" si="1"/>
        <v>3.9414414414414414</v>
      </c>
      <c r="L19" s="222"/>
    </row>
    <row r="20" spans="1:12" ht="15" customHeight="1">
      <c r="A20" s="133">
        <v>11</v>
      </c>
      <c r="B20" s="134" t="s">
        <v>58</v>
      </c>
      <c r="C20" s="135">
        <v>1</v>
      </c>
      <c r="D20" s="136">
        <v>800</v>
      </c>
      <c r="E20" s="137">
        <v>4</v>
      </c>
      <c r="F20" s="136">
        <f t="shared" si="0"/>
        <v>3200</v>
      </c>
      <c r="G20" s="138" t="s">
        <v>0</v>
      </c>
      <c r="H20" s="213"/>
      <c r="I20" s="214" t="s">
        <v>98</v>
      </c>
      <c r="J20" s="214">
        <v>148</v>
      </c>
      <c r="K20" s="216">
        <f t="shared" si="1"/>
        <v>1.8018018018018018</v>
      </c>
      <c r="L20" s="222"/>
    </row>
    <row r="21" spans="1:11" ht="15" customHeight="1">
      <c r="A21" s="140"/>
      <c r="B21" s="165" t="s">
        <v>77</v>
      </c>
      <c r="C21" s="141"/>
      <c r="D21" s="141"/>
      <c r="E21" s="142"/>
      <c r="F21" s="163">
        <f>SUM(F22:F31)</f>
        <v>357220</v>
      </c>
      <c r="G21" s="141"/>
      <c r="H21" s="143"/>
      <c r="K21" s="212"/>
    </row>
    <row r="22" spans="1:8" ht="15" customHeight="1">
      <c r="A22" s="133">
        <v>21</v>
      </c>
      <c r="B22" s="134" t="s">
        <v>57</v>
      </c>
      <c r="C22" s="135">
        <v>1</v>
      </c>
      <c r="D22" s="136">
        <v>10400</v>
      </c>
      <c r="E22" s="137">
        <v>12</v>
      </c>
      <c r="F22" s="136">
        <f aca="true" t="shared" si="2" ref="F22:F27">E22*D22</f>
        <v>124800</v>
      </c>
      <c r="G22" s="138" t="s">
        <v>0</v>
      </c>
      <c r="H22" s="139"/>
    </row>
    <row r="23" spans="1:8" ht="15" customHeight="1">
      <c r="A23" s="133">
        <v>22</v>
      </c>
      <c r="B23" s="134" t="s">
        <v>75</v>
      </c>
      <c r="C23" s="135">
        <v>1</v>
      </c>
      <c r="D23" s="136">
        <v>2600</v>
      </c>
      <c r="E23" s="137">
        <v>12</v>
      </c>
      <c r="F23" s="136">
        <f t="shared" si="2"/>
        <v>31200</v>
      </c>
      <c r="G23" s="138" t="s">
        <v>0</v>
      </c>
      <c r="H23" s="139"/>
    </row>
    <row r="24" spans="1:8" ht="15" customHeight="1">
      <c r="A24" s="133">
        <v>23</v>
      </c>
      <c r="B24" s="134" t="s">
        <v>13</v>
      </c>
      <c r="C24" s="135">
        <v>1</v>
      </c>
      <c r="D24" s="136">
        <v>5000</v>
      </c>
      <c r="E24" s="137">
        <v>12</v>
      </c>
      <c r="F24" s="136">
        <f t="shared" si="2"/>
        <v>60000</v>
      </c>
      <c r="G24" s="138" t="s">
        <v>0</v>
      </c>
      <c r="H24" s="139"/>
    </row>
    <row r="25" spans="1:8" ht="15" customHeight="1">
      <c r="A25" s="133">
        <v>24</v>
      </c>
      <c r="B25" s="134" t="s">
        <v>73</v>
      </c>
      <c r="C25" s="135">
        <v>1</v>
      </c>
      <c r="D25" s="136">
        <f>'Revize mimo paušál'!G12</f>
        <v>39220</v>
      </c>
      <c r="E25" s="137">
        <v>1</v>
      </c>
      <c r="F25" s="136">
        <f t="shared" si="2"/>
        <v>39220</v>
      </c>
      <c r="G25" s="138" t="s">
        <v>0</v>
      </c>
      <c r="H25" s="139"/>
    </row>
    <row r="26" spans="1:8" ht="15" customHeight="1">
      <c r="A26" s="133">
        <v>25</v>
      </c>
      <c r="B26" s="134" t="s">
        <v>80</v>
      </c>
      <c r="C26" s="135">
        <v>1</v>
      </c>
      <c r="D26" s="136">
        <v>1000</v>
      </c>
      <c r="E26" s="137">
        <v>12</v>
      </c>
      <c r="F26" s="136">
        <f t="shared" si="2"/>
        <v>12000</v>
      </c>
      <c r="G26" s="138" t="s">
        <v>0</v>
      </c>
      <c r="H26" s="139"/>
    </row>
    <row r="27" spans="1:8" ht="15" customHeight="1">
      <c r="A27" s="133">
        <v>26</v>
      </c>
      <c r="B27" s="134" t="s">
        <v>6</v>
      </c>
      <c r="C27" s="135">
        <v>1</v>
      </c>
      <c r="D27" s="136">
        <v>0</v>
      </c>
      <c r="E27" s="137">
        <v>1</v>
      </c>
      <c r="F27" s="136">
        <f t="shared" si="2"/>
        <v>0</v>
      </c>
      <c r="G27" s="138" t="s">
        <v>0</v>
      </c>
      <c r="H27" s="139"/>
    </row>
    <row r="28" spans="1:8" ht="15" customHeight="1">
      <c r="A28" s="133">
        <v>27</v>
      </c>
      <c r="B28" s="134" t="s">
        <v>51</v>
      </c>
      <c r="C28" s="135">
        <v>1</v>
      </c>
      <c r="D28" s="136">
        <v>20000</v>
      </c>
      <c r="E28" s="137">
        <v>1</v>
      </c>
      <c r="F28" s="136">
        <v>20000</v>
      </c>
      <c r="G28" s="138" t="s">
        <v>0</v>
      </c>
      <c r="H28" s="139"/>
    </row>
    <row r="29" spans="1:8" ht="15" customHeight="1">
      <c r="A29" s="133">
        <v>28</v>
      </c>
      <c r="B29" s="134" t="s">
        <v>55</v>
      </c>
      <c r="C29" s="135">
        <v>1</v>
      </c>
      <c r="D29" s="136">
        <v>36000</v>
      </c>
      <c r="E29" s="137">
        <v>1</v>
      </c>
      <c r="F29" s="136">
        <v>36000</v>
      </c>
      <c r="G29" s="138" t="s">
        <v>0</v>
      </c>
      <c r="H29" s="139"/>
    </row>
    <row r="30" spans="1:8" ht="15" customHeight="1">
      <c r="A30" s="133">
        <v>29</v>
      </c>
      <c r="B30" s="134" t="s">
        <v>83</v>
      </c>
      <c r="C30" s="135">
        <v>1</v>
      </c>
      <c r="D30" s="136">
        <v>500</v>
      </c>
      <c r="E30" s="137">
        <v>12</v>
      </c>
      <c r="F30" s="136">
        <f>E30*D30</f>
        <v>6000</v>
      </c>
      <c r="G30" s="138" t="s">
        <v>0</v>
      </c>
      <c r="H30" s="139"/>
    </row>
    <row r="31" spans="1:8" ht="15" customHeight="1">
      <c r="A31" s="133">
        <v>30</v>
      </c>
      <c r="B31" s="134" t="s">
        <v>12</v>
      </c>
      <c r="C31" s="135">
        <v>1</v>
      </c>
      <c r="D31" s="136">
        <v>28000</v>
      </c>
      <c r="E31" s="137">
        <v>1</v>
      </c>
      <c r="F31" s="136">
        <f>E31*D31</f>
        <v>28000</v>
      </c>
      <c r="G31" s="138" t="s">
        <v>0</v>
      </c>
      <c r="H31" s="139"/>
    </row>
    <row r="32" spans="1:8" ht="15" customHeight="1">
      <c r="A32" s="144"/>
      <c r="B32" s="167" t="s">
        <v>76</v>
      </c>
      <c r="C32" s="168"/>
      <c r="D32" s="169"/>
      <c r="E32" s="170"/>
      <c r="F32" s="171">
        <f>SUM(F33:F34)</f>
        <v>20000</v>
      </c>
      <c r="G32" s="145"/>
      <c r="H32" s="143"/>
    </row>
    <row r="33" spans="1:8" ht="15" customHeight="1">
      <c r="A33" s="88">
        <v>31</v>
      </c>
      <c r="B33" s="89" t="s">
        <v>15</v>
      </c>
      <c r="C33" s="90">
        <v>1</v>
      </c>
      <c r="D33" s="91">
        <v>20000</v>
      </c>
      <c r="E33" s="106">
        <v>1</v>
      </c>
      <c r="F33" s="91">
        <f>E33*D33</f>
        <v>20000</v>
      </c>
      <c r="G33" s="92" t="s">
        <v>0</v>
      </c>
      <c r="H33" s="93"/>
    </row>
    <row r="34" spans="1:8" ht="15" customHeight="1" thickBot="1">
      <c r="A34" s="94">
        <v>32</v>
      </c>
      <c r="B34" s="95" t="s">
        <v>14</v>
      </c>
      <c r="C34" s="96">
        <v>1</v>
      </c>
      <c r="D34" s="97">
        <v>0</v>
      </c>
      <c r="E34" s="98">
        <v>1</v>
      </c>
      <c r="F34" s="97">
        <f>E34*D34</f>
        <v>0</v>
      </c>
      <c r="G34" s="99" t="s">
        <v>0</v>
      </c>
      <c r="H34" s="100"/>
    </row>
    <row r="35" spans="3:8" ht="15.75">
      <c r="C35" s="102"/>
      <c r="D35" s="184">
        <f>F35/12</f>
        <v>168165.17708333334</v>
      </c>
      <c r="E35" s="185"/>
      <c r="F35" s="162">
        <f>F7+F21+F32</f>
        <v>2017982.125</v>
      </c>
      <c r="G35" s="154" t="s">
        <v>42</v>
      </c>
      <c r="H35" s="155"/>
    </row>
    <row r="36" spans="4:8" ht="12.75">
      <c r="D36" s="188" t="s">
        <v>90</v>
      </c>
      <c r="E36" s="189"/>
      <c r="F36" s="156"/>
      <c r="G36" s="157" t="s">
        <v>54</v>
      </c>
      <c r="H36" s="158"/>
    </row>
    <row r="37" spans="4:8" ht="15" customHeight="1" thickBot="1">
      <c r="D37" s="186"/>
      <c r="E37" s="187"/>
      <c r="F37" s="159"/>
      <c r="G37" s="160"/>
      <c r="H37" s="161"/>
    </row>
    <row r="39" spans="1:2" ht="12.75">
      <c r="A39" s="218"/>
      <c r="B39" s="101" t="s">
        <v>44</v>
      </c>
    </row>
    <row r="41" spans="1:6" ht="12.75">
      <c r="A41" s="103"/>
      <c r="B41" s="104"/>
      <c r="C41" s="103"/>
      <c r="D41" s="103"/>
      <c r="E41" s="103"/>
      <c r="F41" s="103"/>
    </row>
    <row r="42" spans="1:6" ht="12.75">
      <c r="A42" s="103"/>
      <c r="B42" s="103"/>
      <c r="C42" s="103"/>
      <c r="D42" s="103"/>
      <c r="E42" s="103"/>
      <c r="F42" s="103"/>
    </row>
  </sheetData>
  <sheetProtection/>
  <mergeCells count="6">
    <mergeCell ref="A5:G5"/>
    <mergeCell ref="A4:H4"/>
    <mergeCell ref="D35:E35"/>
    <mergeCell ref="D37:E37"/>
    <mergeCell ref="D36:E36"/>
    <mergeCell ref="L14:L20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I16"/>
  <sheetViews>
    <sheetView zoomScale="85" zoomScaleNormal="85" zoomScalePageLayoutView="0" workbookViewId="0" topLeftCell="A1">
      <selection activeCell="D21" sqref="D21"/>
    </sheetView>
  </sheetViews>
  <sheetFormatPr defaultColWidth="9.140625" defaultRowHeight="12.75"/>
  <cols>
    <col min="1" max="1" width="10.7109375" style="0" customWidth="1"/>
    <col min="2" max="2" width="35.7109375" style="0" customWidth="1"/>
    <col min="3" max="3" width="20.7109375" style="0" customWidth="1"/>
    <col min="4" max="4" width="14.7109375" style="0" customWidth="1"/>
    <col min="7" max="7" width="14.7109375" style="0" customWidth="1"/>
    <col min="9" max="9" width="11.57421875" style="0" bestFit="1" customWidth="1"/>
  </cols>
  <sheetData>
    <row r="2" ht="13.5" thickBot="1"/>
    <row r="3" spans="1:7" ht="39.75" customHeight="1" thickBot="1">
      <c r="A3" s="127" t="s">
        <v>74</v>
      </c>
      <c r="B3" s="132" t="s">
        <v>72</v>
      </c>
      <c r="C3" s="128" t="s">
        <v>68</v>
      </c>
      <c r="D3" s="129">
        <v>0</v>
      </c>
      <c r="E3" s="128" t="s">
        <v>0</v>
      </c>
      <c r="F3" s="130" t="s">
        <v>67</v>
      </c>
      <c r="G3" s="131" t="s">
        <v>66</v>
      </c>
    </row>
    <row r="4" spans="1:7" ht="15" customHeight="1" thickTop="1">
      <c r="A4" s="120" t="s">
        <v>19</v>
      </c>
      <c r="B4" s="121" t="s">
        <v>56</v>
      </c>
      <c r="C4" s="122" t="s">
        <v>70</v>
      </c>
      <c r="D4" s="123">
        <f>4*4700</f>
        <v>18800</v>
      </c>
      <c r="E4" s="124" t="s">
        <v>0</v>
      </c>
      <c r="F4" s="125">
        <v>0.3333333333333333</v>
      </c>
      <c r="G4" s="126">
        <f>SUM(D4*F4)</f>
        <v>6266.666666666666</v>
      </c>
    </row>
    <row r="5" spans="1:7" ht="15" customHeight="1">
      <c r="A5" s="107" t="s">
        <v>20</v>
      </c>
      <c r="B5" s="108" t="s">
        <v>62</v>
      </c>
      <c r="C5" s="114" t="s">
        <v>71</v>
      </c>
      <c r="D5" s="110">
        <v>4800</v>
      </c>
      <c r="E5" s="111" t="s">
        <v>0</v>
      </c>
      <c r="F5" s="112">
        <v>1</v>
      </c>
      <c r="G5" s="113">
        <f aca="true" t="shared" si="0" ref="G5:G11">SUM(D5*F5)</f>
        <v>4800</v>
      </c>
    </row>
    <row r="6" spans="1:7" ht="15" customHeight="1">
      <c r="A6" s="107" t="s">
        <v>21</v>
      </c>
      <c r="B6" s="108" t="s">
        <v>61</v>
      </c>
      <c r="C6" s="114" t="s">
        <v>71</v>
      </c>
      <c r="D6" s="110">
        <v>11000</v>
      </c>
      <c r="E6" s="111" t="s">
        <v>0</v>
      </c>
      <c r="F6" s="112">
        <v>1</v>
      </c>
      <c r="G6" s="113">
        <f t="shared" si="0"/>
        <v>11000</v>
      </c>
    </row>
    <row r="7" spans="1:7" ht="15" customHeight="1">
      <c r="A7" s="107" t="s">
        <v>22</v>
      </c>
      <c r="B7" s="108" t="s">
        <v>65</v>
      </c>
      <c r="C7" s="109" t="s">
        <v>69</v>
      </c>
      <c r="D7" s="110">
        <v>10000</v>
      </c>
      <c r="E7" s="111" t="s">
        <v>0</v>
      </c>
      <c r="F7" s="112">
        <v>0.3333333333333333</v>
      </c>
      <c r="G7" s="113">
        <f t="shared" si="0"/>
        <v>3333.333333333333</v>
      </c>
    </row>
    <row r="8" spans="1:7" ht="15" customHeight="1">
      <c r="A8" s="107" t="s">
        <v>23</v>
      </c>
      <c r="B8" s="108" t="s">
        <v>81</v>
      </c>
      <c r="C8" s="109" t="s">
        <v>69</v>
      </c>
      <c r="D8" s="110">
        <v>9800</v>
      </c>
      <c r="E8" s="111" t="s">
        <v>0</v>
      </c>
      <c r="F8" s="112">
        <v>1</v>
      </c>
      <c r="G8" s="113">
        <f>SUM(D8*F8)</f>
        <v>9800</v>
      </c>
    </row>
    <row r="9" spans="1:7" ht="15" customHeight="1">
      <c r="A9" s="107" t="s">
        <v>24</v>
      </c>
      <c r="B9" s="108" t="s">
        <v>63</v>
      </c>
      <c r="C9" s="109">
        <v>331500</v>
      </c>
      <c r="D9" s="110">
        <v>7000</v>
      </c>
      <c r="E9" s="111" t="s">
        <v>0</v>
      </c>
      <c r="F9" s="112">
        <v>0.2</v>
      </c>
      <c r="G9" s="113">
        <f t="shared" si="0"/>
        <v>1400</v>
      </c>
    </row>
    <row r="10" spans="1:7" ht="15" customHeight="1">
      <c r="A10" s="107" t="s">
        <v>25</v>
      </c>
      <c r="B10" s="108" t="s">
        <v>64</v>
      </c>
      <c r="C10" s="109">
        <v>331500</v>
      </c>
      <c r="D10" s="110">
        <v>2600</v>
      </c>
      <c r="E10" s="111" t="s">
        <v>0</v>
      </c>
      <c r="F10" s="112">
        <v>0.2</v>
      </c>
      <c r="G10" s="113">
        <f>SUM(D10*F10)</f>
        <v>520</v>
      </c>
    </row>
    <row r="11" spans="1:9" ht="15" customHeight="1" thickBot="1">
      <c r="A11" s="107" t="s">
        <v>82</v>
      </c>
      <c r="B11" s="115" t="s">
        <v>91</v>
      </c>
      <c r="C11" s="114" t="s">
        <v>92</v>
      </c>
      <c r="D11" s="110">
        <v>2100</v>
      </c>
      <c r="E11" s="111" t="s">
        <v>0</v>
      </c>
      <c r="F11" s="112">
        <v>1</v>
      </c>
      <c r="G11" s="113">
        <f t="shared" si="0"/>
        <v>2100</v>
      </c>
      <c r="I11" s="1"/>
    </row>
    <row r="12" spans="1:7" ht="16.5" thickBot="1">
      <c r="A12" s="116"/>
      <c r="B12" s="117" t="s">
        <v>40</v>
      </c>
      <c r="C12" s="118"/>
      <c r="D12" s="118"/>
      <c r="E12" s="118"/>
      <c r="F12" s="118"/>
      <c r="G12" s="119">
        <f>SUM(G4:G11)</f>
        <v>39220</v>
      </c>
    </row>
    <row r="16" ht="12.75">
      <c r="B16" s="77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49"/>
  <sheetViews>
    <sheetView zoomScalePageLayoutView="0" workbookViewId="0" topLeftCell="A7">
      <selection activeCell="H44" sqref="H44"/>
    </sheetView>
  </sheetViews>
  <sheetFormatPr defaultColWidth="9.140625" defaultRowHeight="12.75"/>
  <cols>
    <col min="1" max="1" width="15.00390625" style="0" customWidth="1"/>
    <col min="2" max="3" width="15.8515625" style="0" bestFit="1" customWidth="1"/>
    <col min="4" max="4" width="14.28125" style="0" bestFit="1" customWidth="1"/>
    <col min="5" max="5" width="15.8515625" style="0" bestFit="1" customWidth="1"/>
    <col min="6" max="6" width="20.57421875" style="0" customWidth="1"/>
    <col min="7" max="7" width="14.7109375" style="0" customWidth="1"/>
    <col min="8" max="8" width="10.57421875" style="0" bestFit="1" customWidth="1"/>
    <col min="9" max="9" width="14.7109375" style="0" customWidth="1"/>
    <col min="11" max="11" width="14.7109375" style="0" customWidth="1"/>
    <col min="12" max="12" width="11.57421875" style="0" bestFit="1" customWidth="1"/>
    <col min="13" max="14" width="12.00390625" style="0" customWidth="1"/>
  </cols>
  <sheetData>
    <row r="1" spans="7:34" ht="12.75">
      <c r="G1" s="76"/>
      <c r="H1" s="77"/>
      <c r="I1" s="77"/>
      <c r="J1" s="77"/>
      <c r="K1" s="76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</row>
    <row r="2" spans="1:34" ht="12.75">
      <c r="A2" s="60"/>
      <c r="B2" s="59"/>
      <c r="C2" s="59"/>
      <c r="D2" s="61"/>
      <c r="E2" s="60"/>
      <c r="F2" s="59"/>
      <c r="G2" s="76"/>
      <c r="H2" s="77"/>
      <c r="I2" s="77"/>
      <c r="J2" s="77"/>
      <c r="K2" s="76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</row>
    <row r="3" spans="1:34" ht="12.75">
      <c r="A3" s="59"/>
      <c r="B3" s="59"/>
      <c r="C3" s="59"/>
      <c r="D3" s="60"/>
      <c r="E3" s="62"/>
      <c r="F3" s="59"/>
      <c r="G3" s="78"/>
      <c r="H3" s="77"/>
      <c r="I3" s="77"/>
      <c r="J3" s="77"/>
      <c r="K3" s="78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</row>
    <row r="4" spans="1:34" ht="12.75">
      <c r="A4" s="60"/>
      <c r="B4" s="59"/>
      <c r="C4" s="59"/>
      <c r="D4" s="60"/>
      <c r="E4" s="62"/>
      <c r="F4" s="59"/>
      <c r="G4" s="76"/>
      <c r="H4" s="77"/>
      <c r="I4" s="77"/>
      <c r="J4" s="77"/>
      <c r="K4" s="76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</row>
    <row r="5" spans="1:34" ht="12.75">
      <c r="A5" s="59"/>
      <c r="B5" s="67"/>
      <c r="C5" s="67"/>
      <c r="D5" s="67"/>
      <c r="E5" s="67"/>
      <c r="F5" s="59"/>
      <c r="G5" s="76"/>
      <c r="H5" s="77"/>
      <c r="I5" s="77"/>
      <c r="J5" s="77"/>
      <c r="K5" s="76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</row>
    <row r="6" spans="1:34" ht="12.75">
      <c r="A6" s="68"/>
      <c r="B6" s="63"/>
      <c r="C6" s="63"/>
      <c r="D6" s="63"/>
      <c r="E6" s="63"/>
      <c r="F6" s="59"/>
      <c r="G6" s="76"/>
      <c r="H6" s="77"/>
      <c r="I6" s="77"/>
      <c r="J6" s="77"/>
      <c r="K6" s="76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</row>
    <row r="7" spans="1:34" ht="12.75">
      <c r="A7" s="68"/>
      <c r="B7" s="63"/>
      <c r="C7" s="63"/>
      <c r="D7" s="63"/>
      <c r="E7" s="63"/>
      <c r="F7" s="63"/>
      <c r="G7" s="76"/>
      <c r="H7" s="77"/>
      <c r="I7" s="77"/>
      <c r="J7" s="77"/>
      <c r="K7" s="76"/>
      <c r="L7" s="77"/>
      <c r="M7" s="77"/>
      <c r="N7" s="77"/>
      <c r="O7" s="77"/>
      <c r="P7" s="77"/>
      <c r="Q7" s="77"/>
      <c r="R7" s="77"/>
      <c r="S7" s="77"/>
      <c r="T7" s="77"/>
      <c r="U7" s="77"/>
      <c r="V7" s="77"/>
      <c r="W7" s="77"/>
      <c r="X7" s="77"/>
      <c r="Y7" s="77"/>
      <c r="Z7" s="77"/>
      <c r="AA7" s="77"/>
      <c r="AB7" s="77"/>
      <c r="AC7" s="77"/>
      <c r="AD7" s="77"/>
      <c r="AE7" s="77"/>
      <c r="AF7" s="77"/>
      <c r="AG7" s="77"/>
      <c r="AH7" s="77"/>
    </row>
    <row r="8" spans="1:34" ht="12.75">
      <c r="A8" s="59"/>
      <c r="B8" s="64"/>
      <c r="C8" s="64"/>
      <c r="D8" s="64"/>
      <c r="E8" s="64"/>
      <c r="F8" s="65"/>
      <c r="G8" s="76"/>
      <c r="H8" s="77"/>
      <c r="I8" s="77"/>
      <c r="J8" s="77"/>
      <c r="K8" s="76"/>
      <c r="L8" s="77"/>
      <c r="M8" s="77"/>
      <c r="N8" s="77"/>
      <c r="O8" s="77"/>
      <c r="P8" s="77"/>
      <c r="Q8" s="77"/>
      <c r="R8" s="77"/>
      <c r="S8" s="77"/>
      <c r="T8" s="77"/>
      <c r="U8" s="77"/>
      <c r="V8" s="77"/>
      <c r="W8" s="77"/>
      <c r="X8" s="77"/>
      <c r="Y8" s="77"/>
      <c r="Z8" s="77"/>
      <c r="AA8" s="77"/>
      <c r="AB8" s="77"/>
      <c r="AC8" s="77"/>
      <c r="AD8" s="77"/>
      <c r="AE8" s="77"/>
      <c r="AF8" s="77"/>
      <c r="AG8" s="77"/>
      <c r="AH8" s="77"/>
    </row>
    <row r="9" spans="1:34" ht="12.75">
      <c r="A9" s="60"/>
      <c r="B9" s="59"/>
      <c r="C9" s="59"/>
      <c r="D9" s="59"/>
      <c r="E9" s="66"/>
      <c r="F9" s="59"/>
      <c r="G9" s="76"/>
      <c r="H9" s="77"/>
      <c r="I9" s="77"/>
      <c r="J9" s="77"/>
      <c r="K9" s="76"/>
      <c r="L9" s="77"/>
      <c r="M9" s="77"/>
      <c r="N9" s="77"/>
      <c r="O9" s="77"/>
      <c r="P9" s="77"/>
      <c r="Q9" s="77"/>
      <c r="R9" s="77"/>
      <c r="S9" s="77"/>
      <c r="T9" s="77"/>
      <c r="U9" s="77"/>
      <c r="V9" s="77"/>
      <c r="W9" s="77"/>
      <c r="X9" s="77"/>
      <c r="Y9" s="77"/>
      <c r="Z9" s="77"/>
      <c r="AA9" s="77"/>
      <c r="AB9" s="77"/>
      <c r="AC9" s="77"/>
      <c r="AD9" s="77"/>
      <c r="AE9" s="77"/>
      <c r="AF9" s="77"/>
      <c r="AG9" s="77"/>
      <c r="AH9" s="77"/>
    </row>
    <row r="10" spans="7:34" ht="12.75">
      <c r="G10" s="77"/>
      <c r="H10" s="77"/>
      <c r="I10" s="77"/>
      <c r="J10" s="77"/>
      <c r="K10" s="77"/>
      <c r="L10" s="77"/>
      <c r="M10" s="77"/>
      <c r="N10" s="77"/>
      <c r="O10" s="77"/>
      <c r="P10" s="77"/>
      <c r="Q10" s="77"/>
      <c r="R10" s="77"/>
      <c r="S10" s="77"/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77"/>
      <c r="AH10" s="77"/>
    </row>
    <row r="11" spans="1:34" ht="12.75">
      <c r="A11" s="5" t="s">
        <v>34</v>
      </c>
      <c r="B11" s="3"/>
      <c r="C11" s="3"/>
      <c r="D11" s="3"/>
      <c r="E11" s="3"/>
      <c r="F11" s="6" t="s">
        <v>35</v>
      </c>
      <c r="G11" s="79"/>
      <c r="H11" s="80"/>
      <c r="I11" s="80"/>
      <c r="J11" s="80"/>
      <c r="K11" s="79"/>
      <c r="L11" s="80"/>
      <c r="M11" s="80"/>
      <c r="N11" s="80"/>
      <c r="O11" s="77"/>
      <c r="P11" s="77"/>
      <c r="Q11" s="77"/>
      <c r="R11" s="77"/>
      <c r="S11" s="77"/>
      <c r="T11" s="77"/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  <c r="AH11" s="77"/>
    </row>
    <row r="12" spans="1:34" ht="12.75">
      <c r="A12" s="3"/>
      <c r="B12" s="3"/>
      <c r="C12" s="3"/>
      <c r="D12" s="3"/>
      <c r="E12" s="3"/>
      <c r="F12" s="7">
        <v>4.8</v>
      </c>
      <c r="G12" s="79"/>
      <c r="H12" s="80"/>
      <c r="I12" s="80"/>
      <c r="J12" s="80"/>
      <c r="K12" s="79"/>
      <c r="L12" s="80"/>
      <c r="M12" s="80"/>
      <c r="N12" s="80"/>
      <c r="O12" s="77"/>
      <c r="P12" s="77"/>
      <c r="Q12" s="77"/>
      <c r="R12" s="77"/>
      <c r="S12" s="77"/>
      <c r="T12" s="77"/>
      <c r="U12" s="77"/>
      <c r="V12" s="77"/>
      <c r="W12" s="77"/>
      <c r="X12" s="77"/>
      <c r="Y12" s="77"/>
      <c r="Z12" s="77"/>
      <c r="AA12" s="77"/>
      <c r="AB12" s="77"/>
      <c r="AC12" s="77"/>
      <c r="AD12" s="77"/>
      <c r="AE12" s="77"/>
      <c r="AF12" s="77"/>
      <c r="AG12" s="77"/>
      <c r="AH12" s="77"/>
    </row>
    <row r="13" spans="1:34" ht="13.5" thickBot="1">
      <c r="A13" s="3"/>
      <c r="B13" s="195"/>
      <c r="C13" s="195"/>
      <c r="D13" s="195"/>
      <c r="E13" s="195"/>
      <c r="F13" s="3"/>
      <c r="G13" s="80"/>
      <c r="H13" s="80"/>
      <c r="I13" s="80"/>
      <c r="J13" s="63"/>
      <c r="K13" s="80"/>
      <c r="L13" s="80"/>
      <c r="M13" s="80"/>
      <c r="N13" s="63"/>
      <c r="O13" s="77"/>
      <c r="P13" s="77"/>
      <c r="Q13" s="77"/>
      <c r="R13" s="77"/>
      <c r="S13" s="77"/>
      <c r="T13" s="77"/>
      <c r="U13" s="77"/>
      <c r="V13" s="77"/>
      <c r="W13" s="77"/>
      <c r="X13" s="77"/>
      <c r="Y13" s="77"/>
      <c r="Z13" s="77"/>
      <c r="AA13" s="77"/>
      <c r="AB13" s="77"/>
      <c r="AC13" s="77"/>
      <c r="AD13" s="77"/>
      <c r="AE13" s="77"/>
      <c r="AF13" s="77"/>
      <c r="AG13" s="77"/>
      <c r="AH13" s="77"/>
    </row>
    <row r="14" spans="1:34" ht="12.75" customHeight="1">
      <c r="A14" s="192" t="s">
        <v>36</v>
      </c>
      <c r="B14" s="28" t="s">
        <v>26</v>
      </c>
      <c r="C14" s="28" t="s">
        <v>27</v>
      </c>
      <c r="D14" s="28" t="s">
        <v>28</v>
      </c>
      <c r="E14" s="51" t="s">
        <v>29</v>
      </c>
      <c r="F14" s="200" t="s">
        <v>47</v>
      </c>
      <c r="G14" s="80"/>
      <c r="H14" s="80"/>
      <c r="I14" s="80"/>
      <c r="J14" s="80"/>
      <c r="K14" s="80"/>
      <c r="L14" s="80"/>
      <c r="M14" s="80"/>
      <c r="N14" s="80"/>
      <c r="O14" s="77"/>
      <c r="P14" s="77"/>
      <c r="Q14" s="77"/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7"/>
      <c r="AF14" s="77"/>
      <c r="AG14" s="77"/>
      <c r="AH14" s="77"/>
    </row>
    <row r="15" spans="1:34" ht="12.75" customHeight="1">
      <c r="A15" s="193"/>
      <c r="B15" s="27">
        <v>3</v>
      </c>
      <c r="C15" s="27">
        <v>3</v>
      </c>
      <c r="D15" s="27">
        <v>2</v>
      </c>
      <c r="E15" s="52">
        <v>3</v>
      </c>
      <c r="F15" s="201"/>
      <c r="G15" s="70"/>
      <c r="H15" s="72"/>
      <c r="I15" s="73"/>
      <c r="J15" s="80"/>
      <c r="K15" s="74"/>
      <c r="L15" s="70"/>
      <c r="M15" s="73"/>
      <c r="N15" s="73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</row>
    <row r="16" spans="1:34" ht="12.75">
      <c r="A16" s="29" t="s">
        <v>32</v>
      </c>
      <c r="B16" s="30">
        <v>5000</v>
      </c>
      <c r="C16" s="30">
        <v>5000</v>
      </c>
      <c r="D16" s="30">
        <v>5000</v>
      </c>
      <c r="E16" s="53">
        <v>5000</v>
      </c>
      <c r="F16" s="201"/>
      <c r="G16" s="70"/>
      <c r="H16" s="72"/>
      <c r="I16" s="73"/>
      <c r="J16" s="80"/>
      <c r="K16" s="74"/>
      <c r="L16" s="70"/>
      <c r="M16" s="73"/>
      <c r="N16" s="73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</row>
    <row r="17" spans="1:34" ht="13.5" thickBot="1">
      <c r="A17" s="20" t="s">
        <v>33</v>
      </c>
      <c r="B17" s="21"/>
      <c r="C17" s="21"/>
      <c r="D17" s="21"/>
      <c r="E17" s="54">
        <f>SUM(B16:E16)</f>
        <v>20000</v>
      </c>
      <c r="F17" s="182">
        <f>SUM(E17-I17-M17)</f>
        <v>20000</v>
      </c>
      <c r="G17" s="81"/>
      <c r="H17" s="69"/>
      <c r="I17" s="82"/>
      <c r="J17" s="80"/>
      <c r="K17" s="83"/>
      <c r="L17" s="63"/>
      <c r="M17" s="75"/>
      <c r="N17" s="75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</row>
    <row r="18" spans="7:34" ht="12.75">
      <c r="G18" s="76"/>
      <c r="H18" s="76"/>
      <c r="I18" s="76"/>
      <c r="J18" s="76"/>
      <c r="K18" s="76"/>
      <c r="L18" s="76"/>
      <c r="M18" s="76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</row>
    <row r="19" spans="1:34" ht="12.75">
      <c r="A19" s="11" t="s">
        <v>84</v>
      </c>
      <c r="B19" s="8"/>
      <c r="C19" s="8"/>
      <c r="D19" s="14"/>
      <c r="E19" s="15"/>
      <c r="F19" s="8"/>
      <c r="G19" s="76"/>
      <c r="H19" s="77"/>
      <c r="I19" s="77"/>
      <c r="J19" s="77"/>
      <c r="K19" s="76"/>
      <c r="L19" s="77"/>
      <c r="M19" s="77"/>
      <c r="N19" s="77"/>
      <c r="O19" s="77"/>
      <c r="P19" s="77"/>
      <c r="Q19" s="77"/>
      <c r="R19" s="77"/>
      <c r="S19" s="77"/>
      <c r="T19" s="77"/>
      <c r="U19" s="77"/>
      <c r="V19" s="77"/>
      <c r="W19" s="77"/>
      <c r="X19" s="77"/>
      <c r="Y19" s="77"/>
      <c r="Z19" s="77"/>
      <c r="AA19" s="77"/>
      <c r="AB19" s="77"/>
      <c r="AC19" s="77"/>
      <c r="AD19" s="77"/>
      <c r="AE19" s="77"/>
      <c r="AF19" s="77"/>
      <c r="AG19" s="77"/>
      <c r="AH19" s="77"/>
    </row>
    <row r="20" spans="1:34" ht="12.75">
      <c r="A20" s="8"/>
      <c r="B20" s="8"/>
      <c r="C20" s="8"/>
      <c r="D20" s="15"/>
      <c r="E20" s="16"/>
      <c r="F20" s="8"/>
      <c r="G20" s="76"/>
      <c r="H20" s="77"/>
      <c r="I20" s="77"/>
      <c r="J20" s="77"/>
      <c r="K20" s="76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</row>
    <row r="21" spans="1:34" ht="12.75">
      <c r="A21" s="8"/>
      <c r="B21" s="8"/>
      <c r="C21" s="8"/>
      <c r="D21" s="15"/>
      <c r="E21" s="16"/>
      <c r="F21" s="8"/>
      <c r="G21" s="78"/>
      <c r="H21" s="77"/>
      <c r="I21" s="77"/>
      <c r="J21" s="77"/>
      <c r="K21" s="78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</row>
    <row r="22" spans="1:34" ht="13.5" thickBot="1">
      <c r="A22" s="8"/>
      <c r="B22" s="196"/>
      <c r="C22" s="196"/>
      <c r="D22" s="196"/>
      <c r="E22" s="196"/>
      <c r="F22" s="8"/>
      <c r="G22" s="78"/>
      <c r="H22" s="77"/>
      <c r="I22" s="77"/>
      <c r="J22" s="77"/>
      <c r="K22" s="78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</row>
    <row r="23" spans="1:34" ht="12.75">
      <c r="A23" s="190" t="s">
        <v>31</v>
      </c>
      <c r="B23" s="32" t="s">
        <v>26</v>
      </c>
      <c r="C23" s="32" t="s">
        <v>27</v>
      </c>
      <c r="D23" s="32" t="s">
        <v>28</v>
      </c>
      <c r="E23" s="176" t="s">
        <v>29</v>
      </c>
      <c r="F23" s="178" t="s">
        <v>30</v>
      </c>
      <c r="G23" s="76"/>
      <c r="H23" s="77"/>
      <c r="I23" s="77"/>
      <c r="J23" s="77"/>
      <c r="K23" s="76"/>
      <c r="L23" s="77"/>
      <c r="M23" s="77"/>
      <c r="N23" s="77"/>
      <c r="O23" s="77"/>
      <c r="P23" s="77"/>
      <c r="Q23" s="77"/>
      <c r="R23" s="77"/>
      <c r="S23" s="77"/>
      <c r="T23" s="77"/>
      <c r="U23" s="77"/>
      <c r="V23" s="77"/>
      <c r="W23" s="77"/>
      <c r="X23" s="77"/>
      <c r="Y23" s="77"/>
      <c r="Z23" s="77"/>
      <c r="AA23" s="77"/>
      <c r="AB23" s="77"/>
      <c r="AC23" s="77"/>
      <c r="AD23" s="77"/>
      <c r="AE23" s="77"/>
      <c r="AF23" s="77"/>
      <c r="AG23" s="77"/>
      <c r="AH23" s="77"/>
    </row>
    <row r="24" spans="1:34" ht="12.75">
      <c r="A24" s="191"/>
      <c r="B24" s="32">
        <v>1100</v>
      </c>
      <c r="C24" s="32">
        <v>1000</v>
      </c>
      <c r="D24" s="32">
        <v>950</v>
      </c>
      <c r="E24" s="176">
        <v>1100</v>
      </c>
      <c r="F24" s="179">
        <f>64.65*1.15</f>
        <v>74.3475</v>
      </c>
      <c r="G24" s="76"/>
      <c r="H24" s="77"/>
      <c r="I24" s="77"/>
      <c r="J24" s="77"/>
      <c r="K24" s="76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7"/>
      <c r="W24" s="77"/>
      <c r="X24" s="77"/>
      <c r="Y24" s="77"/>
      <c r="Z24" s="77"/>
      <c r="AA24" s="77"/>
      <c r="AB24" s="77"/>
      <c r="AC24" s="77"/>
      <c r="AD24" s="77"/>
      <c r="AE24" s="77"/>
      <c r="AF24" s="77"/>
      <c r="AG24" s="77"/>
      <c r="AH24" s="77"/>
    </row>
    <row r="25" spans="1:34" ht="12.75">
      <c r="A25" s="31" t="s">
        <v>32</v>
      </c>
      <c r="B25" s="33">
        <f>SUM(B24*$F$24)</f>
        <v>81782.25</v>
      </c>
      <c r="C25" s="33">
        <f>SUM(C24*$F$24)</f>
        <v>74347.5</v>
      </c>
      <c r="D25" s="33">
        <f>SUM(D24*$F$24)</f>
        <v>70630.125</v>
      </c>
      <c r="E25" s="177">
        <f>SUM(E24*$F$24)</f>
        <v>81782.25</v>
      </c>
      <c r="F25" s="180"/>
      <c r="G25" s="76"/>
      <c r="H25" s="77"/>
      <c r="I25" s="77"/>
      <c r="J25" s="77"/>
      <c r="K25" s="76"/>
      <c r="L25" s="77"/>
      <c r="M25" s="77"/>
      <c r="N25" s="77"/>
      <c r="O25" s="77"/>
      <c r="P25" s="77"/>
      <c r="Q25" s="77"/>
      <c r="R25" s="77"/>
      <c r="S25" s="77"/>
      <c r="T25" s="77"/>
      <c r="U25" s="77"/>
      <c r="V25" s="77"/>
      <c r="W25" s="77"/>
      <c r="X25" s="77"/>
      <c r="Y25" s="77"/>
      <c r="Z25" s="77"/>
      <c r="AA25" s="77"/>
      <c r="AB25" s="77"/>
      <c r="AC25" s="77"/>
      <c r="AD25" s="77"/>
      <c r="AE25" s="77"/>
      <c r="AF25" s="77"/>
      <c r="AG25" s="77"/>
      <c r="AH25" s="77"/>
    </row>
    <row r="26" spans="1:34" ht="13.5" thickBot="1">
      <c r="A26" s="22" t="s">
        <v>33</v>
      </c>
      <c r="B26" s="23"/>
      <c r="C26" s="23"/>
      <c r="D26" s="23"/>
      <c r="E26" s="172">
        <f>SUM(B25:E25)</f>
        <v>308542.125</v>
      </c>
      <c r="F26" s="181">
        <f>E26</f>
        <v>308542.125</v>
      </c>
      <c r="G26" s="76"/>
      <c r="H26" s="77"/>
      <c r="I26" s="77"/>
      <c r="J26" s="77"/>
      <c r="K26" s="76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</row>
    <row r="27" spans="7:34" ht="12.75">
      <c r="G27" s="76"/>
      <c r="H27" s="77"/>
      <c r="I27" s="77"/>
      <c r="J27" s="77"/>
      <c r="K27" s="76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7"/>
      <c r="Z27" s="77"/>
      <c r="AA27" s="77"/>
      <c r="AB27" s="77"/>
      <c r="AC27" s="77"/>
      <c r="AD27" s="77"/>
      <c r="AE27" s="77"/>
      <c r="AF27" s="77"/>
      <c r="AG27" s="77"/>
      <c r="AH27" s="77"/>
    </row>
    <row r="28" spans="1:34" ht="12.75">
      <c r="A28" s="12" t="s">
        <v>87</v>
      </c>
      <c r="B28" s="9"/>
      <c r="C28" s="9"/>
      <c r="D28" s="19"/>
      <c r="E28" s="9"/>
      <c r="F28" s="9"/>
      <c r="G28" s="79"/>
      <c r="H28" s="79"/>
      <c r="I28" s="80"/>
      <c r="J28" s="80"/>
      <c r="K28" s="80"/>
      <c r="L28" s="80"/>
      <c r="M28" s="77"/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</row>
    <row r="29" spans="1:34" ht="12.75">
      <c r="A29" s="9"/>
      <c r="B29" s="9"/>
      <c r="C29" s="9"/>
      <c r="D29" s="17"/>
      <c r="E29" s="9"/>
      <c r="F29" s="9"/>
      <c r="G29" s="80"/>
      <c r="H29" s="80"/>
      <c r="I29" s="80"/>
      <c r="J29" s="80"/>
      <c r="K29" s="80"/>
      <c r="L29" s="80"/>
      <c r="M29" s="77"/>
      <c r="N29" s="77"/>
      <c r="O29" s="77"/>
      <c r="P29" s="77"/>
      <c r="Q29" s="77"/>
      <c r="R29" s="77"/>
      <c r="S29" s="77"/>
      <c r="T29" s="77"/>
      <c r="U29" s="77"/>
      <c r="V29" s="77"/>
      <c r="W29" s="77"/>
      <c r="X29" s="77"/>
      <c r="Y29" s="77"/>
      <c r="Z29" s="77"/>
      <c r="AA29" s="77"/>
      <c r="AB29" s="77"/>
      <c r="AC29" s="77"/>
      <c r="AD29" s="77"/>
      <c r="AE29" s="77"/>
      <c r="AF29" s="77"/>
      <c r="AG29" s="77"/>
      <c r="AH29" s="77"/>
    </row>
    <row r="30" spans="1:34" ht="12.75">
      <c r="A30" s="9"/>
      <c r="B30" s="9"/>
      <c r="C30" s="9"/>
      <c r="D30" s="9"/>
      <c r="E30" s="9"/>
      <c r="F30" s="9"/>
      <c r="G30" s="79"/>
      <c r="H30" s="80"/>
      <c r="I30" s="80"/>
      <c r="J30" s="80"/>
      <c r="K30" s="79"/>
      <c r="L30" s="80"/>
      <c r="M30" s="77"/>
      <c r="N30" s="77"/>
      <c r="O30" s="77"/>
      <c r="P30" s="77"/>
      <c r="Q30" s="77"/>
      <c r="R30" s="77"/>
      <c r="S30" s="77"/>
      <c r="T30" s="77"/>
      <c r="U30" s="77"/>
      <c r="V30" s="77"/>
      <c r="W30" s="77"/>
      <c r="X30" s="77"/>
      <c r="Y30" s="77"/>
      <c r="Z30" s="77"/>
      <c r="AA30" s="77"/>
      <c r="AB30" s="77"/>
      <c r="AC30" s="77"/>
      <c r="AD30" s="77"/>
      <c r="AE30" s="77"/>
      <c r="AF30" s="77"/>
      <c r="AG30" s="77"/>
      <c r="AH30" s="77"/>
    </row>
    <row r="31" spans="1:34" ht="13.5" thickBot="1">
      <c r="A31" s="9"/>
      <c r="B31" s="197"/>
      <c r="C31" s="197"/>
      <c r="D31" s="197"/>
      <c r="E31" s="197"/>
      <c r="F31" s="9"/>
      <c r="G31" s="80"/>
      <c r="H31" s="80"/>
      <c r="I31" s="80"/>
      <c r="J31" s="80"/>
      <c r="K31" s="80"/>
      <c r="L31" s="80"/>
      <c r="M31" s="77"/>
      <c r="N31" s="77"/>
      <c r="O31" s="77"/>
      <c r="P31" s="77"/>
      <c r="Q31" s="77"/>
      <c r="R31" s="77"/>
      <c r="S31" s="77"/>
      <c r="T31" s="77"/>
      <c r="U31" s="77"/>
      <c r="V31" s="77"/>
      <c r="W31" s="77"/>
      <c r="X31" s="77"/>
      <c r="Y31" s="77"/>
      <c r="Z31" s="77"/>
      <c r="AA31" s="77"/>
      <c r="AB31" s="77"/>
      <c r="AC31" s="77"/>
      <c r="AD31" s="77"/>
      <c r="AE31" s="77"/>
      <c r="AF31" s="77"/>
      <c r="AG31" s="77"/>
      <c r="AH31" s="77"/>
    </row>
    <row r="32" spans="1:34" ht="27" customHeight="1">
      <c r="A32" s="44"/>
      <c r="B32" s="42" t="s">
        <v>37</v>
      </c>
      <c r="C32" s="39" t="s">
        <v>38</v>
      </c>
      <c r="D32" s="37" t="s">
        <v>39</v>
      </c>
      <c r="E32" s="55" t="s">
        <v>43</v>
      </c>
      <c r="F32" s="202" t="s">
        <v>94</v>
      </c>
      <c r="G32" s="70"/>
      <c r="H32" s="70"/>
      <c r="I32" s="70"/>
      <c r="J32" s="72"/>
      <c r="K32" s="72"/>
      <c r="L32" s="71"/>
      <c r="M32" s="77"/>
      <c r="N32" s="77"/>
      <c r="O32" s="77"/>
      <c r="P32" s="77"/>
      <c r="Q32" s="77"/>
      <c r="R32" s="77"/>
      <c r="S32" s="77"/>
      <c r="T32" s="77"/>
      <c r="U32" s="77"/>
      <c r="V32" s="77"/>
      <c r="W32" s="77"/>
      <c r="X32" s="77"/>
      <c r="Y32" s="77"/>
      <c r="Z32" s="77"/>
      <c r="AA32" s="77"/>
      <c r="AB32" s="77"/>
      <c r="AC32" s="77"/>
      <c r="AD32" s="77"/>
      <c r="AE32" s="77"/>
      <c r="AF32" s="77"/>
      <c r="AG32" s="77"/>
      <c r="AH32" s="77"/>
    </row>
    <row r="33" spans="1:34" ht="12.75">
      <c r="A33" s="45"/>
      <c r="B33" s="205">
        <v>741.6</v>
      </c>
      <c r="C33" s="38">
        <v>0</v>
      </c>
      <c r="D33" s="40">
        <v>0</v>
      </c>
      <c r="E33" s="206">
        <v>760</v>
      </c>
      <c r="F33" s="203"/>
      <c r="G33" s="63"/>
      <c r="H33" s="63"/>
      <c r="I33" s="84"/>
      <c r="J33" s="63"/>
      <c r="K33" s="63"/>
      <c r="L33" s="85"/>
      <c r="M33" s="77"/>
      <c r="N33" s="77"/>
      <c r="O33" s="77"/>
      <c r="P33" s="77"/>
      <c r="Q33" s="77"/>
      <c r="R33" s="77"/>
      <c r="S33" s="77"/>
      <c r="T33" s="77"/>
      <c r="U33" s="77"/>
      <c r="V33" s="77"/>
      <c r="W33" s="77"/>
      <c r="X33" s="77"/>
      <c r="Y33" s="77"/>
      <c r="Z33" s="77"/>
      <c r="AA33" s="77"/>
      <c r="AB33" s="77"/>
      <c r="AC33" s="77"/>
      <c r="AD33" s="77"/>
      <c r="AE33" s="77"/>
      <c r="AF33" s="77"/>
      <c r="AG33" s="77"/>
      <c r="AH33" s="77"/>
    </row>
    <row r="34" spans="1:34" ht="12.75">
      <c r="A34" s="43" t="s">
        <v>32</v>
      </c>
      <c r="B34" s="41">
        <f>SUM(B33*E33)</f>
        <v>563616</v>
      </c>
      <c r="C34" s="41">
        <f>SUM(C33*D33*1000)</f>
        <v>0</v>
      </c>
      <c r="D34" s="10"/>
      <c r="E34" s="10"/>
      <c r="F34" s="208">
        <f>SUM(C35-L33)</f>
        <v>563616</v>
      </c>
      <c r="G34" s="80"/>
      <c r="H34" s="80"/>
      <c r="I34" s="80"/>
      <c r="J34" s="80"/>
      <c r="K34" s="80"/>
      <c r="L34" s="80"/>
      <c r="M34" s="77"/>
      <c r="N34" s="77"/>
      <c r="O34" s="77"/>
      <c r="P34" s="77"/>
      <c r="Q34" s="77"/>
      <c r="R34" s="77"/>
      <c r="S34" s="77"/>
      <c r="T34" s="77"/>
      <c r="U34" s="77"/>
      <c r="V34" s="77"/>
      <c r="W34" s="77"/>
      <c r="X34" s="77"/>
      <c r="Y34" s="77"/>
      <c r="Z34" s="77"/>
      <c r="AA34" s="77"/>
      <c r="AB34" s="77"/>
      <c r="AC34" s="77"/>
      <c r="AD34" s="77"/>
      <c r="AE34" s="77"/>
      <c r="AF34" s="77"/>
      <c r="AG34" s="77"/>
      <c r="AH34" s="77"/>
    </row>
    <row r="35" spans="1:34" ht="13.5" thickBot="1">
      <c r="A35" s="34" t="s">
        <v>40</v>
      </c>
      <c r="B35" s="35"/>
      <c r="C35" s="36">
        <f>SUM(B34:C34)</f>
        <v>563616</v>
      </c>
      <c r="D35" s="9"/>
      <c r="E35" s="9"/>
      <c r="F35" s="209"/>
      <c r="G35" s="80"/>
      <c r="H35" s="80"/>
      <c r="I35" s="80"/>
      <c r="J35" s="80"/>
      <c r="K35" s="80"/>
      <c r="L35" s="80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</row>
    <row r="36" spans="7:34" ht="12.75">
      <c r="G36" s="76"/>
      <c r="H36" s="77"/>
      <c r="I36" s="210"/>
      <c r="J36" s="77"/>
      <c r="K36" s="76"/>
      <c r="L36" s="77"/>
      <c r="M36" s="77"/>
      <c r="N36" s="77"/>
      <c r="O36" s="77"/>
      <c r="P36" s="77"/>
      <c r="Q36" s="77"/>
      <c r="R36" s="77"/>
      <c r="S36" s="77"/>
      <c r="T36" s="77"/>
      <c r="U36" s="77"/>
      <c r="V36" s="77"/>
      <c r="W36" s="77"/>
      <c r="X36" s="77"/>
      <c r="Y36" s="77"/>
      <c r="Z36" s="77"/>
      <c r="AA36" s="77"/>
      <c r="AB36" s="77"/>
      <c r="AC36" s="77"/>
      <c r="AD36" s="77"/>
      <c r="AE36" s="77"/>
      <c r="AF36" s="77"/>
      <c r="AG36" s="77"/>
      <c r="AH36" s="77"/>
    </row>
    <row r="37" spans="1:34" ht="12.75">
      <c r="A37" s="13" t="s">
        <v>86</v>
      </c>
      <c r="B37" s="2"/>
      <c r="C37" s="2"/>
      <c r="D37" s="18"/>
      <c r="E37" s="2"/>
      <c r="F37" s="2"/>
      <c r="G37" s="76"/>
      <c r="H37" s="77"/>
      <c r="I37" s="77"/>
      <c r="J37" s="77"/>
      <c r="K37" s="76"/>
      <c r="L37" s="77"/>
      <c r="M37" s="77"/>
      <c r="N37" s="77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  <c r="AA37" s="77"/>
      <c r="AB37" s="77"/>
      <c r="AC37" s="77"/>
      <c r="AD37" s="77"/>
      <c r="AE37" s="77"/>
      <c r="AF37" s="77"/>
      <c r="AG37" s="77"/>
      <c r="AH37" s="77"/>
    </row>
    <row r="38" spans="1:34" ht="12.75">
      <c r="A38" s="2"/>
      <c r="B38" s="2"/>
      <c r="C38" s="2"/>
      <c r="D38" s="13"/>
      <c r="E38" s="2"/>
      <c r="F38" s="2"/>
      <c r="G38" s="76"/>
      <c r="H38" s="77"/>
      <c r="I38" s="77"/>
      <c r="J38" s="77"/>
      <c r="K38" s="76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  <c r="W38" s="77"/>
      <c r="X38" s="77"/>
      <c r="Y38" s="77"/>
      <c r="Z38" s="77"/>
      <c r="AA38" s="77"/>
      <c r="AB38" s="77"/>
      <c r="AC38" s="77"/>
      <c r="AD38" s="77"/>
      <c r="AE38" s="77"/>
      <c r="AF38" s="77"/>
      <c r="AG38" s="77"/>
      <c r="AH38" s="77"/>
    </row>
    <row r="39" spans="1:34" ht="12.75">
      <c r="A39" s="2"/>
      <c r="B39" s="2"/>
      <c r="C39" s="2"/>
      <c r="D39" s="2"/>
      <c r="E39" s="2"/>
      <c r="F39" s="2"/>
      <c r="G39" s="78"/>
      <c r="H39" s="77"/>
      <c r="I39" s="77"/>
      <c r="J39" s="77"/>
      <c r="K39" s="78"/>
      <c r="L39" s="77"/>
      <c r="M39" s="77"/>
      <c r="N39" s="77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  <c r="AA39" s="77"/>
      <c r="AB39" s="77"/>
      <c r="AC39" s="77"/>
      <c r="AD39" s="77"/>
      <c r="AE39" s="77"/>
      <c r="AF39" s="77"/>
      <c r="AG39" s="77"/>
      <c r="AH39" s="77"/>
    </row>
    <row r="40" spans="1:34" ht="13.5" thickBot="1">
      <c r="A40" s="2"/>
      <c r="B40" s="194"/>
      <c r="C40" s="194"/>
      <c r="D40" s="194"/>
      <c r="E40" s="194"/>
      <c r="F40" s="2"/>
      <c r="G40" s="76"/>
      <c r="H40" s="77"/>
      <c r="I40" s="77"/>
      <c r="J40" s="77"/>
      <c r="K40" s="76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77"/>
      <c r="AF40" s="77"/>
      <c r="AG40" s="77"/>
      <c r="AH40" s="77"/>
    </row>
    <row r="41" spans="1:34" ht="25.5">
      <c r="A41" s="2"/>
      <c r="B41" s="48" t="s">
        <v>37</v>
      </c>
      <c r="C41" s="49" t="s">
        <v>89</v>
      </c>
      <c r="D41" s="46" t="s">
        <v>88</v>
      </c>
      <c r="E41" s="173" t="s">
        <v>41</v>
      </c>
      <c r="F41" s="174" t="s">
        <v>93</v>
      </c>
      <c r="G41" s="76"/>
      <c r="H41" s="77"/>
      <c r="I41" s="77"/>
      <c r="J41" s="77"/>
      <c r="K41" s="76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77"/>
      <c r="AF41" s="77"/>
      <c r="AG41" s="77"/>
      <c r="AH41" s="77"/>
    </row>
    <row r="42" spans="1:34" ht="12.75">
      <c r="A42" s="2"/>
      <c r="B42" s="204">
        <v>729.5</v>
      </c>
      <c r="C42" s="48">
        <v>2300</v>
      </c>
      <c r="D42" s="50">
        <v>64.6</v>
      </c>
      <c r="E42" s="207">
        <v>820</v>
      </c>
      <c r="F42" s="175"/>
      <c r="G42" s="76"/>
      <c r="H42" s="77"/>
      <c r="I42" s="77"/>
      <c r="J42" s="77"/>
      <c r="K42" s="76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77"/>
      <c r="AF42" s="77"/>
      <c r="AG42" s="77"/>
      <c r="AH42" s="77"/>
    </row>
    <row r="43" spans="1:34" ht="12.75">
      <c r="A43" s="46" t="s">
        <v>32</v>
      </c>
      <c r="B43" s="47">
        <f>SUM(B42*E42)</f>
        <v>598190</v>
      </c>
      <c r="C43" s="47">
        <f>(C42*D42)</f>
        <v>148580</v>
      </c>
      <c r="D43" s="2"/>
      <c r="E43" s="2"/>
      <c r="F43" s="198">
        <f>SUM(C44-L42)</f>
        <v>746770</v>
      </c>
      <c r="G43" s="76"/>
      <c r="H43" s="77"/>
      <c r="I43" s="77"/>
      <c r="J43" s="77"/>
      <c r="K43" s="76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77"/>
      <c r="AF43" s="77"/>
      <c r="AG43" s="77"/>
      <c r="AH43" s="77"/>
    </row>
    <row r="44" spans="1:34" ht="13.5" thickBot="1">
      <c r="A44" s="24" t="s">
        <v>40</v>
      </c>
      <c r="B44" s="25"/>
      <c r="C44" s="26">
        <f>SUM(B43:C43)</f>
        <v>746770</v>
      </c>
      <c r="D44" s="2"/>
      <c r="E44" s="2"/>
      <c r="F44" s="199"/>
      <c r="G44" s="76"/>
      <c r="H44" s="77"/>
      <c r="I44" s="77"/>
      <c r="J44" s="77"/>
      <c r="K44" s="76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</row>
    <row r="45" spans="7:34" ht="12.75">
      <c r="G45" s="76"/>
      <c r="H45" s="77"/>
      <c r="I45" s="77"/>
      <c r="J45" s="77"/>
      <c r="K45" s="76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77"/>
      <c r="AF45" s="77"/>
      <c r="AG45" s="77"/>
      <c r="AH45" s="77"/>
    </row>
    <row r="46" spans="7:34" ht="12.75">
      <c r="G46" s="76"/>
      <c r="H46" s="77"/>
      <c r="I46" s="77"/>
      <c r="J46" s="77"/>
      <c r="K46" s="76"/>
      <c r="L46" s="77"/>
      <c r="M46" s="77"/>
      <c r="N46" s="77"/>
      <c r="O46" s="77"/>
      <c r="P46" s="77"/>
      <c r="Q46" s="77"/>
      <c r="R46" s="77"/>
      <c r="S46" s="77"/>
      <c r="T46" s="77"/>
      <c r="U46" s="77"/>
      <c r="V46" s="77"/>
      <c r="W46" s="77"/>
      <c r="X46" s="77"/>
      <c r="Y46" s="77"/>
      <c r="Z46" s="77"/>
      <c r="AA46" s="77"/>
      <c r="AB46" s="77"/>
      <c r="AC46" s="77"/>
      <c r="AD46" s="77"/>
      <c r="AE46" s="77"/>
      <c r="AF46" s="77"/>
      <c r="AG46" s="77"/>
      <c r="AH46" s="77"/>
    </row>
    <row r="47" spans="7:34" ht="12.75">
      <c r="G47" s="76"/>
      <c r="H47" s="77"/>
      <c r="I47" s="77"/>
      <c r="J47" s="77"/>
      <c r="K47" s="76"/>
      <c r="L47" s="77"/>
      <c r="M47" s="77"/>
      <c r="N47" s="77"/>
      <c r="O47" s="77"/>
      <c r="P47" s="77"/>
      <c r="Q47" s="77"/>
      <c r="R47" s="77"/>
      <c r="S47" s="77"/>
      <c r="T47" s="77"/>
      <c r="U47" s="77"/>
      <c r="V47" s="77"/>
      <c r="W47" s="77"/>
      <c r="X47" s="77"/>
      <c r="Y47" s="77"/>
      <c r="Z47" s="77"/>
      <c r="AA47" s="77"/>
      <c r="AB47" s="77"/>
      <c r="AC47" s="77"/>
      <c r="AD47" s="77"/>
      <c r="AE47" s="77"/>
      <c r="AF47" s="77"/>
      <c r="AG47" s="77"/>
      <c r="AH47" s="77"/>
    </row>
    <row r="48" spans="7:34" ht="12.75">
      <c r="G48" s="76"/>
      <c r="H48" s="77"/>
      <c r="I48" s="77"/>
      <c r="J48" s="77"/>
      <c r="K48" s="76"/>
      <c r="L48" s="77"/>
      <c r="M48" s="77"/>
      <c r="N48" s="77"/>
      <c r="O48" s="77"/>
      <c r="P48" s="77"/>
      <c r="Q48" s="77"/>
      <c r="R48" s="77"/>
      <c r="S48" s="77"/>
      <c r="T48" s="77"/>
      <c r="U48" s="77"/>
      <c r="V48" s="77"/>
      <c r="W48" s="77"/>
      <c r="X48" s="77"/>
      <c r="Y48" s="77"/>
      <c r="Z48" s="77"/>
      <c r="AA48" s="77"/>
      <c r="AB48" s="77"/>
      <c r="AC48" s="77"/>
      <c r="AD48" s="77"/>
      <c r="AE48" s="77"/>
      <c r="AF48" s="77"/>
      <c r="AG48" s="77"/>
      <c r="AH48" s="77"/>
    </row>
    <row r="49" spans="7:11" ht="12.75">
      <c r="G49" s="4"/>
      <c r="K49" s="4"/>
    </row>
  </sheetData>
  <sheetProtection/>
  <mergeCells count="10">
    <mergeCell ref="F43:F44"/>
    <mergeCell ref="F34:F35"/>
    <mergeCell ref="F14:F16"/>
    <mergeCell ref="F32:F33"/>
    <mergeCell ref="A23:A24"/>
    <mergeCell ref="A14:A15"/>
    <mergeCell ref="B40:E40"/>
    <mergeCell ref="B13:E13"/>
    <mergeCell ref="B22:E22"/>
    <mergeCell ref="B31:E31"/>
  </mergeCells>
  <printOptions/>
  <pageMargins left="0.787401575" right="0.787401575" top="0.984251969" bottom="0.984251969" header="0.4921259845" footer="0.492125984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Pitelka</dc:creator>
  <cp:keywords/>
  <dc:description/>
  <cp:lastModifiedBy>Dytrych Vladimír</cp:lastModifiedBy>
  <cp:lastPrinted>2013-04-29T11:07:03Z</cp:lastPrinted>
  <dcterms:created xsi:type="dcterms:W3CDTF">2006-12-21T09:49:06Z</dcterms:created>
  <dcterms:modified xsi:type="dcterms:W3CDTF">2013-04-29T11:10:54Z</dcterms:modified>
  <cp:category/>
  <cp:version/>
  <cp:contentType/>
  <cp:contentStatus/>
</cp:coreProperties>
</file>